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" yWindow="60" windowWidth="19320" windowHeight="12300" tabRatio="783" activeTab="7"/>
  </bookViews>
  <sheets>
    <sheet name="Январь 2019" sheetId="39" r:id="rId1"/>
    <sheet name="Февраль 2019 " sheetId="40" r:id="rId2"/>
    <sheet name="Март 2019" sheetId="41" r:id="rId3"/>
    <sheet name="Апрель 2019" sheetId="43" r:id="rId4"/>
    <sheet name="Май 2019" sheetId="42" r:id="rId5"/>
    <sheet name="Июнь 2019" sheetId="51" r:id="rId6"/>
    <sheet name="Июль 2019" sheetId="52" r:id="rId7"/>
    <sheet name="Август 19" sheetId="53" r:id="rId8"/>
    <sheet name="Сентябрь 2019" sheetId="47" r:id="rId9"/>
    <sheet name="Октябрь 2019" sheetId="48" r:id="rId10"/>
    <sheet name="Ноябрь 2019" sheetId="49" r:id="rId11"/>
    <sheet name="Декабрь 2019" sheetId="50" r:id="rId12"/>
    <sheet name="июнь 2015" sheetId="22" state="hidden" r:id="rId13"/>
    <sheet name="июль 2015" sheetId="23" state="hidden" r:id="rId14"/>
    <sheet name="август 2015" sheetId="24" state="hidden" r:id="rId15"/>
    <sheet name="сентябрь 2015" sheetId="25" state="hidden" r:id="rId16"/>
    <sheet name="октябрь 2015" sheetId="26" state="hidden" r:id="rId17"/>
    <sheet name="ноябрь 2015" sheetId="27" state="hidden" r:id="rId18"/>
    <sheet name="декабрь 2015" sheetId="28" state="hidden" r:id="rId19"/>
  </sheets>
  <externalReferences>
    <externalReference r:id="rId20"/>
    <externalReference r:id="rId21"/>
    <externalReference r:id="rId22"/>
  </externalReferences>
  <calcPr calcId="145621"/>
</workbook>
</file>

<file path=xl/calcChain.xml><?xml version="1.0" encoding="utf-8"?>
<calcChain xmlns="http://schemas.openxmlformats.org/spreadsheetml/2006/main">
  <c r="G9" i="53" l="1"/>
  <c r="F9" i="53" s="1"/>
  <c r="E9" i="53"/>
  <c r="G8" i="53"/>
  <c r="F8" i="53" s="1"/>
  <c r="D8" i="53"/>
  <c r="G7" i="53"/>
  <c r="D7" i="53"/>
  <c r="G6" i="53"/>
  <c r="D6" i="53"/>
  <c r="F6" i="53" s="1"/>
  <c r="F7" i="53" l="1"/>
  <c r="G6" i="52"/>
  <c r="F9" i="52"/>
  <c r="F8" i="52"/>
  <c r="F7" i="52"/>
  <c r="G9" i="42"/>
  <c r="G12" i="42"/>
  <c r="F6" i="52" l="1"/>
  <c r="G13" i="42"/>
  <c r="G9" i="51"/>
  <c r="G8" i="51"/>
  <c r="E9" i="51"/>
  <c r="D8" i="51"/>
  <c r="G7" i="51"/>
  <c r="G6" i="51"/>
  <c r="D7" i="51"/>
  <c r="D6" i="51"/>
  <c r="F9" i="42"/>
  <c r="F8" i="42"/>
  <c r="G6" i="42"/>
  <c r="G11" i="42" s="1"/>
  <c r="E6" i="49"/>
  <c r="E6" i="48"/>
  <c r="E7" i="47"/>
  <c r="E7" i="43"/>
  <c r="E7" i="50"/>
  <c r="E6" i="50"/>
  <c r="E7" i="49"/>
  <c r="E7" i="48"/>
  <c r="E6" i="39"/>
  <c r="G13" i="51" l="1"/>
  <c r="G14" i="51"/>
  <c r="F7" i="51"/>
  <c r="F9" i="51"/>
  <c r="F8" i="51"/>
  <c r="F6" i="51"/>
  <c r="E6" i="47"/>
  <c r="F7" i="42"/>
  <c r="F6" i="42"/>
  <c r="E7" i="41"/>
  <c r="E6" i="41"/>
  <c r="E7" i="40"/>
  <c r="G7" i="50"/>
  <c r="E6" i="40"/>
  <c r="E6" i="43"/>
  <c r="E7" i="39"/>
  <c r="G15" i="51" l="1"/>
  <c r="E6" i="28"/>
  <c r="D6" i="28"/>
  <c r="E6" i="27"/>
  <c r="D6" i="27"/>
  <c r="E6" i="26"/>
  <c r="D6" i="26"/>
  <c r="E6" i="25"/>
  <c r="D6" i="25"/>
  <c r="E6" i="24"/>
  <c r="D6" i="24"/>
  <c r="E6" i="23"/>
  <c r="D6" i="23"/>
  <c r="E6" i="22"/>
  <c r="D6" i="22"/>
  <c r="F6" i="28" l="1"/>
  <c r="F6" i="22"/>
  <c r="F6" i="24"/>
  <c r="F6" i="26"/>
  <c r="F6" i="23"/>
  <c r="F6" i="25"/>
  <c r="F6" i="27"/>
</calcChain>
</file>

<file path=xl/sharedStrings.xml><?xml version="1.0" encoding="utf-8"?>
<sst xmlns="http://schemas.openxmlformats.org/spreadsheetml/2006/main" count="375" uniqueCount="42">
  <si>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</si>
  <si>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</si>
  <si>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</si>
  <si>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</si>
  <si>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</si>
  <si>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</si>
  <si>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</si>
  <si>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</si>
  <si>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</si>
  <si>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</si>
  <si>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13</t>
  </si>
  <si>
    <t>договор №207-22 от 17.03.2015г.</t>
  </si>
  <si>
    <t>ООО "ЭкоСельЭнерго"</t>
  </si>
  <si>
    <t>"Оренбургэнерго"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</si>
  <si>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</si>
  <si>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</si>
  <si>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</si>
  <si>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</si>
  <si>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</si>
  <si>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</si>
  <si>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 2015 года.</t>
  </si>
  <si>
    <t>АО "Самаранефтегаз"</t>
  </si>
  <si>
    <t>2015-Э/ДХ-СМ-1111/15-00468-010/3223114/3552Д от 22.01.2015</t>
  </si>
  <si>
    <t>ООО "РН-ЭНЕРГО"</t>
  </si>
  <si>
    <t>РРЭ</t>
  </si>
  <si>
    <t>ОРЭ</t>
  </si>
  <si>
    <t>Объём потерь (тыс. кВтч)</t>
  </si>
  <si>
    <t>Стоимость
(тыс. рублей, без НДС)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</si>
  <si>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</si>
  <si>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</si>
  <si>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 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</si>
  <si>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 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</si>
  <si>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   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</si>
  <si>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   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</si>
  <si>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2019года.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</si>
  <si>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май   2019 года.</t>
  </si>
  <si>
    <t>Объём потерь (МВт)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</si>
  <si>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май  2019года.</t>
  </si>
  <si>
    <t xml:space="preserve"> ОРЭ, по сетям ФСК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</si>
  <si>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2019года.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</si>
  <si>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2019года.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</si>
  <si>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2019года.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</si>
</sst>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#,##0.0"/>
    <numFmt numFmtId="165" formatCode="0.000000"/>
    <numFmt numFmtId="166" formatCode="_-* #,##0.000000\ _₽_-;\-* #,##0.000000\ _₽_-;_-* &quot;-&quot;??\ _₽_-;_-@_-"/>
    <numFmt numFmtId="167" formatCode="_-* #,##0.00000000\ _₽_-;\-* #,##0.00000000\ _₽_-;_-* &quot;-&quot;??\ _₽_-;_-@_-"/>
    <numFmt numFmtId="168" formatCode="_-* #,##0.00000\ _₽_-;\-* #,##0.00000\ _₽_-;_-* &quot;-&quot;??\ _₽_-;_-@_-"/>
    <numFmt numFmtId="169" formatCode="0.00000"/>
    <numFmt numFmtId="170" formatCode="_-* #,##0.000\ _₽_-;\-* #,##0.000\ _₽_-;_-* &quot;-&quot;??\ _₽_-;_-@_-"/>
    <numFmt numFmtId="171" formatCode="_-* #,##0.00\ _₽_-;\-* #,##0.00\ _₽_-;_-* &quot;-&quot;?????\ _₽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7" fillId="0" borderId="4" xfId="0" applyFont="1" applyBorder="1"/>
    <xf numFmtId="0" fontId="5" fillId="0" borderId="0" xfId="1" applyFont="1"/>
    <xf numFmtId="0" fontId="8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166" fontId="3" fillId="0" borderId="5" xfId="4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 wrapText="1"/>
    </xf>
    <xf numFmtId="167" fontId="7" fillId="0" borderId="1" xfId="4" applyNumberFormat="1" applyFont="1" applyBorder="1" applyAlignment="1">
      <alignment horizontal="center" vertical="center" wrapText="1"/>
    </xf>
    <xf numFmtId="168" fontId="7" fillId="0" borderId="1" xfId="4" applyNumberFormat="1" applyFont="1" applyBorder="1" applyAlignment="1">
      <alignment horizontal="center" vertical="center" wrapText="1"/>
    </xf>
    <xf numFmtId="166" fontId="3" fillId="0" borderId="0" xfId="0" applyNumberFormat="1" applyFont="1"/>
    <xf numFmtId="169" fontId="7" fillId="0" borderId="5" xfId="0" applyNumberFormat="1" applyFont="1" applyBorder="1" applyAlignment="1">
      <alignment horizontal="center" vertical="center" wrapText="1"/>
    </xf>
    <xf numFmtId="170" fontId="3" fillId="0" borderId="5" xfId="4" applyNumberFormat="1" applyFont="1" applyBorder="1" applyAlignment="1">
      <alignment horizontal="center" vertical="center"/>
    </xf>
    <xf numFmtId="171" fontId="3" fillId="0" borderId="0" xfId="0" applyNumberFormat="1" applyFont="1"/>
    <xf numFmtId="43" fontId="3" fillId="0" borderId="0" xfId="0" applyNumberFormat="1" applyFont="1"/>
    <xf numFmtId="43" fontId="10" fillId="0" borderId="0" xfId="0" applyNumberFormat="1" applyFont="1"/>
    <xf numFmtId="171" fontId="10" fillId="0" borderId="0" xfId="0" applyNumberFormat="1" applyFont="1"/>
    <xf numFmtId="0" fontId="4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epashkinaNY\AppData\Local\Microsoft\Windows\Temporary%20Internet%20Files\Content.Outlook\5ZGCJ6HZ\&#1057;&#1052;-1111_&#1040;&#1082;&#1090;2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%20&#1091;&#1089;&#1083;&#1091;&#1075;/%20&#1052;&#1056;&#1057;&#1050;%20&#1042;&#1086;&#1083;&#1075;&#1080;/&#1055;&#1083;&#1072;&#1085;%202015/&#1092;&#1072;&#1082;&#1090;%20&#1055;&#1086;&#1090;&#1077;&#1088;&#1080;%202015&#1075;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epashkinaNY\AppData\Local\Microsoft\Windows\Temporary%20Internet%20Files\Content.Outlook\3C2BMKXQ\&#1055;&#1086;&#1090;&#1077;&#1088;&#1080;%20&#1057;&#1053;&#1043;%20&#1072;&#1074;&#1075;&#1091;&#1089;&#1090;_&#1040;&#1082;&#1090;1%20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6">
          <cell r="DD16">
            <v>933217</v>
          </cell>
          <cell r="DF16">
            <v>2565014.12</v>
          </cell>
        </row>
        <row r="17">
          <cell r="DD17">
            <v>1171</v>
          </cell>
          <cell r="DF17">
            <v>3218.58</v>
          </cell>
        </row>
        <row r="52">
          <cell r="DD52">
            <v>3146006</v>
          </cell>
          <cell r="DF52">
            <v>228387.45</v>
          </cell>
        </row>
        <row r="53">
          <cell r="DD53">
            <v>5672</v>
          </cell>
          <cell r="DF53">
            <v>982187.06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ПО_МРСК_ФСК"/>
      <sheetName val="сар"/>
      <sheetName val="сам "/>
      <sheetName val="ул"/>
      <sheetName val="ор"/>
      <sheetName val="чу"/>
      <sheetName val="пе"/>
      <sheetName val="мо"/>
      <sheetName val="СВОД"/>
      <sheetName val="сар (бух)"/>
      <sheetName val="сам (бух)"/>
      <sheetName val="ул (бух)"/>
      <sheetName val="ор (бух)"/>
      <sheetName val="пе (бух)"/>
      <sheetName val="чу (бух)"/>
      <sheetName val="мо (бух)"/>
      <sheetName val="СВОД (бух)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3">
          <cell r="E153">
            <v>29.75</v>
          </cell>
          <cell r="I153">
            <v>33.460999999999999</v>
          </cell>
          <cell r="L153">
            <v>44.195</v>
          </cell>
          <cell r="M153">
            <v>26.056999999999999</v>
          </cell>
          <cell r="N153">
            <v>15.914999999999999</v>
          </cell>
          <cell r="Q153">
            <v>42.982999999999997</v>
          </cell>
          <cell r="R153">
            <v>50.79</v>
          </cell>
          <cell r="S153">
            <v>71.760999999999996</v>
          </cell>
        </row>
        <row r="177">
          <cell r="I177">
            <v>8050</v>
          </cell>
          <cell r="L177">
            <v>8050</v>
          </cell>
          <cell r="M177">
            <v>8050</v>
          </cell>
          <cell r="N177">
            <v>8050</v>
          </cell>
          <cell r="Q177">
            <v>8050</v>
          </cell>
          <cell r="R177">
            <v>8050</v>
          </cell>
          <cell r="S177">
            <v>8050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6">
          <cell r="DD16">
            <v>963827</v>
          </cell>
          <cell r="DF16">
            <v>2906722.96</v>
          </cell>
        </row>
        <row r="17">
          <cell r="DD17">
            <v>1110</v>
          </cell>
          <cell r="DF17">
            <v>3347.56</v>
          </cell>
        </row>
        <row r="52">
          <cell r="DD52">
            <v>739316</v>
          </cell>
          <cell r="DF52">
            <v>58877.65</v>
          </cell>
        </row>
        <row r="53">
          <cell r="DD53">
            <v>1173</v>
          </cell>
          <cell r="DF53">
            <v>214304.38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zoomScaleSheetLayoutView="80" workbookViewId="0">
      <selection activeCell="C15" sqref="C13:C15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5" t="s">
        <v>34</v>
      </c>
      <c r="B3" s="35"/>
      <c r="C3" s="35"/>
      <c r="D3" s="35"/>
      <c r="E3" s="35"/>
      <c r="F3" s="35"/>
      <c r="G3" s="35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35.25" customHeight="1" thickBot="1" x14ac:dyDescent="0.35">
      <c r="A6" s="11" t="s">
        <v>21</v>
      </c>
      <c r="B6" s="23" t="s">
        <v>22</v>
      </c>
      <c r="C6" s="23" t="s">
        <v>23</v>
      </c>
      <c r="D6" s="24">
        <v>345.40600000000001</v>
      </c>
      <c r="E6" s="25">
        <f>F6/D6</f>
        <v>2.1094410056571107</v>
      </c>
      <c r="F6" s="26">
        <v>728.61357999999996</v>
      </c>
      <c r="G6" s="1" t="s">
        <v>24</v>
      </c>
    </row>
    <row r="7" spans="1:11" ht="35.25" customHeight="1" thickBot="1" x14ac:dyDescent="0.35">
      <c r="A7" s="11" t="s">
        <v>21</v>
      </c>
      <c r="B7" s="23" t="s">
        <v>22</v>
      </c>
      <c r="C7" s="23" t="s">
        <v>23</v>
      </c>
      <c r="D7" s="24">
        <v>1062.059</v>
      </c>
      <c r="E7" s="25">
        <f>E6</f>
        <v>2.1094410056571107</v>
      </c>
      <c r="F7" s="26">
        <v>2240.3507999999997</v>
      </c>
      <c r="G7" s="1" t="s">
        <v>25</v>
      </c>
    </row>
    <row r="8" spans="1:11" ht="30" customHeight="1" x14ac:dyDescent="0.3">
      <c r="E8" s="16"/>
      <c r="G8" s="3"/>
    </row>
    <row r="9" spans="1:11" x14ac:dyDescent="0.3">
      <c r="A9" s="1" t="s">
        <v>1</v>
      </c>
      <c r="B9" s="1" t="s">
        <v>7</v>
      </c>
      <c r="F9" s="3"/>
    </row>
    <row r="10" spans="1:11" x14ac:dyDescent="0.3">
      <c r="I10" s="3"/>
      <c r="K10" s="3"/>
    </row>
    <row r="11" spans="1:11" x14ac:dyDescent="0.3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zoomScaleSheetLayoutView="80" workbookViewId="0">
      <selection activeCell="F7" sqref="F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5" t="s">
        <v>31</v>
      </c>
      <c r="B3" s="35"/>
      <c r="C3" s="35"/>
      <c r="D3" s="35"/>
      <c r="E3" s="35"/>
      <c r="F3" s="35"/>
      <c r="G3" s="35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26</v>
      </c>
      <c r="E5" s="18" t="s">
        <v>9</v>
      </c>
      <c r="F5" s="19" t="s">
        <v>27</v>
      </c>
    </row>
    <row r="6" spans="1:11" ht="35.25" customHeight="1" thickBot="1" x14ac:dyDescent="0.35">
      <c r="A6" s="11" t="s">
        <v>21</v>
      </c>
      <c r="B6" s="23" t="s">
        <v>22</v>
      </c>
      <c r="C6" s="23" t="s">
        <v>23</v>
      </c>
      <c r="D6" s="24"/>
      <c r="E6" s="25" t="e">
        <f>F6/D6</f>
        <v>#DIV/0!</v>
      </c>
      <c r="F6" s="27"/>
    </row>
    <row r="7" spans="1:11" ht="35.25" customHeight="1" thickBot="1" x14ac:dyDescent="0.35">
      <c r="A7" s="11" t="s">
        <v>21</v>
      </c>
      <c r="B7" s="23" t="s">
        <v>22</v>
      </c>
      <c r="C7" s="23" t="s">
        <v>23</v>
      </c>
      <c r="D7" s="24"/>
      <c r="E7" s="25" t="e">
        <f>F7/D7</f>
        <v>#DIV/0!</v>
      </c>
      <c r="F7" s="27"/>
    </row>
    <row r="8" spans="1:11" ht="30" customHeight="1" x14ac:dyDescent="0.3">
      <c r="E8" s="16"/>
      <c r="F8" s="3"/>
      <c r="G8" s="3"/>
    </row>
    <row r="9" spans="1:11" x14ac:dyDescent="0.3">
      <c r="A9" s="1" t="s">
        <v>1</v>
      </c>
      <c r="B9" s="1" t="s">
        <v>7</v>
      </c>
    </row>
    <row r="10" spans="1:11" x14ac:dyDescent="0.3">
      <c r="I10" s="3"/>
      <c r="K10" s="3"/>
    </row>
    <row r="11" spans="1:11" x14ac:dyDescent="0.3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zoomScaleSheetLayoutView="80" workbookViewId="0">
      <selection activeCell="F7" sqref="F7:F8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5" t="s">
        <v>32</v>
      </c>
      <c r="B3" s="35"/>
      <c r="C3" s="35"/>
      <c r="D3" s="35"/>
      <c r="E3" s="35"/>
      <c r="F3" s="35"/>
      <c r="G3" s="35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26</v>
      </c>
      <c r="E5" s="18" t="s">
        <v>9</v>
      </c>
      <c r="F5" s="19" t="s">
        <v>27</v>
      </c>
    </row>
    <row r="6" spans="1:11" ht="35.25" customHeight="1" thickBot="1" x14ac:dyDescent="0.35">
      <c r="A6" s="11" t="s">
        <v>21</v>
      </c>
      <c r="B6" s="23" t="s">
        <v>22</v>
      </c>
      <c r="C6" s="23" t="s">
        <v>23</v>
      </c>
      <c r="D6" s="24"/>
      <c r="E6" s="25" t="e">
        <f>F6/D6</f>
        <v>#DIV/0!</v>
      </c>
      <c r="F6" s="27"/>
    </row>
    <row r="7" spans="1:11" ht="35.25" customHeight="1" thickBot="1" x14ac:dyDescent="0.35">
      <c r="A7" s="11" t="s">
        <v>21</v>
      </c>
      <c r="B7" s="23" t="s">
        <v>22</v>
      </c>
      <c r="C7" s="23" t="s">
        <v>23</v>
      </c>
      <c r="D7" s="24"/>
      <c r="E7" s="25" t="e">
        <f>F7/D7</f>
        <v>#DIV/0!</v>
      </c>
      <c r="F7" s="27"/>
    </row>
    <row r="8" spans="1:11" ht="30" customHeight="1" x14ac:dyDescent="0.3">
      <c r="E8" s="16"/>
      <c r="F8" s="3"/>
      <c r="G8" s="3"/>
    </row>
    <row r="9" spans="1:11" x14ac:dyDescent="0.3">
      <c r="A9" s="1" t="s">
        <v>1</v>
      </c>
      <c r="B9" s="1" t="s">
        <v>7</v>
      </c>
    </row>
    <row r="10" spans="1:11" x14ac:dyDescent="0.3">
      <c r="I10" s="3"/>
      <c r="K10" s="3"/>
    </row>
    <row r="11" spans="1:11" x14ac:dyDescent="0.3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zoomScaleSheetLayoutView="80" workbookViewId="0">
      <selection activeCell="G7" sqref="G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5" t="s">
        <v>33</v>
      </c>
      <c r="B3" s="35"/>
      <c r="C3" s="35"/>
      <c r="D3" s="35"/>
      <c r="E3" s="35"/>
      <c r="F3" s="35"/>
      <c r="G3" s="35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26</v>
      </c>
      <c r="E5" s="18" t="s">
        <v>9</v>
      </c>
      <c r="F5" s="19" t="s">
        <v>27</v>
      </c>
    </row>
    <row r="6" spans="1:11" ht="35.25" customHeight="1" thickBot="1" x14ac:dyDescent="0.35">
      <c r="A6" s="11" t="s">
        <v>21</v>
      </c>
      <c r="B6" s="23" t="s">
        <v>22</v>
      </c>
      <c r="C6" s="23" t="s">
        <v>23</v>
      </c>
      <c r="D6" s="24"/>
      <c r="E6" s="25" t="e">
        <f>F6/D6</f>
        <v>#DIV/0!</v>
      </c>
      <c r="F6" s="27"/>
    </row>
    <row r="7" spans="1:11" ht="35.25" customHeight="1" thickBot="1" x14ac:dyDescent="0.35">
      <c r="A7" s="11" t="s">
        <v>21</v>
      </c>
      <c r="B7" s="23" t="s">
        <v>22</v>
      </c>
      <c r="C7" s="23" t="s">
        <v>23</v>
      </c>
      <c r="D7" s="24"/>
      <c r="E7" s="25" t="e">
        <f>F7/D7</f>
        <v>#DIV/0!</v>
      </c>
      <c r="F7" s="27"/>
      <c r="G7" s="28" t="e">
        <f>'Январь 2019'!D6+'Январь 2019'!D7+'Февраль 2019 '!D6+'Февраль 2019 '!D7+'Март 2019'!D6+'Март 2019'!D7+'Май 2019'!D6+'Май 2019'!D7+'Апрель 2019'!D6+'Апрель 2019'!D7+#REF!+#REF!+#REF!+#REF!+#REF!+#REF!+'Сентябрь 2019'!D6+'Сентябрь 2019'!D7+'Октябрь 2019'!D6+'Октябрь 2019'!D7+'Ноябрь 2019'!D6+'Ноябрь 2019'!D7+'Декабрь 2019'!D6+'Декабрь 2019'!D7</f>
        <v>#REF!</v>
      </c>
    </row>
    <row r="8" spans="1:11" ht="30" customHeight="1" x14ac:dyDescent="0.3">
      <c r="E8" s="16"/>
      <c r="F8" s="3"/>
      <c r="G8" s="3"/>
    </row>
    <row r="9" spans="1:11" x14ac:dyDescent="0.3">
      <c r="A9" s="1" t="s">
        <v>1</v>
      </c>
      <c r="B9" s="1" t="s">
        <v>7</v>
      </c>
    </row>
    <row r="10" spans="1:11" x14ac:dyDescent="0.3">
      <c r="I10" s="3"/>
      <c r="K10" s="3"/>
    </row>
    <row r="11" spans="1:11" x14ac:dyDescent="0.3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140625" style="1" customWidth="1"/>
    <col min="3" max="3" width="29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5" t="s">
        <v>14</v>
      </c>
      <c r="B3" s="35"/>
      <c r="C3" s="35"/>
      <c r="D3" s="35"/>
      <c r="E3" s="35"/>
      <c r="F3" s="35"/>
      <c r="G3" s="35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x14ac:dyDescent="0.3">
      <c r="A6" s="4" t="s">
        <v>13</v>
      </c>
      <c r="B6" s="7" t="s">
        <v>11</v>
      </c>
      <c r="C6" s="8" t="s">
        <v>12</v>
      </c>
      <c r="D6" s="22">
        <f>'[2]ор (бух)'!$I$153/1000</f>
        <v>3.3460999999999998E-2</v>
      </c>
      <c r="E6" s="9">
        <f>'[2]ор (бух)'!$I$177</f>
        <v>8050</v>
      </c>
      <c r="F6" s="10">
        <f t="shared" ref="F6" si="0">D6*E6/1000</f>
        <v>0.26936104999999999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5" t="s">
        <v>15</v>
      </c>
      <c r="B3" s="35"/>
      <c r="C3" s="35"/>
      <c r="D3" s="35"/>
      <c r="E3" s="35"/>
      <c r="F3" s="35"/>
      <c r="G3" s="35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'[2]ор (бух)'!$L$153/1000</f>
        <v>4.4194999999999998E-2</v>
      </c>
      <c r="E6" s="14">
        <f>'[2]ор (бух)'!$L$177</f>
        <v>8050</v>
      </c>
      <c r="F6" s="15">
        <f t="shared" ref="F6" si="0">D6*E6/1000</f>
        <v>0.35576975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0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5" t="s">
        <v>16</v>
      </c>
      <c r="B3" s="35"/>
      <c r="C3" s="35"/>
      <c r="D3" s="35"/>
      <c r="E3" s="35"/>
      <c r="F3" s="35"/>
      <c r="G3" s="35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'[2]ор (бух)'!$M$153/1000</f>
        <v>2.6057E-2</v>
      </c>
      <c r="E6" s="14">
        <f>'[2]ор (бух)'!$M$177</f>
        <v>8050</v>
      </c>
      <c r="F6" s="15">
        <f t="shared" ref="F6" si="0">D6*E6/1000</f>
        <v>0.20975885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28515625" style="1" customWidth="1"/>
    <col min="3" max="3" width="31.5703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5" t="s">
        <v>17</v>
      </c>
      <c r="B3" s="35"/>
      <c r="C3" s="35"/>
      <c r="D3" s="35"/>
      <c r="E3" s="35"/>
      <c r="F3" s="35"/>
      <c r="G3" s="35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'[2]ор (бух)'!$N$153/1000</f>
        <v>1.5914999999999999E-2</v>
      </c>
      <c r="E6" s="14">
        <f>'[2]ор (бух)'!$N$177</f>
        <v>8050</v>
      </c>
      <c r="F6" s="15">
        <f t="shared" ref="F6" si="0">D6*E6/1000</f>
        <v>0.12811575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5" t="s">
        <v>18</v>
      </c>
      <c r="B3" s="35"/>
      <c r="C3" s="35"/>
      <c r="D3" s="35"/>
      <c r="E3" s="35"/>
      <c r="F3" s="35"/>
      <c r="G3" s="35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'[2]ор (бух)'!$Q$153/1000</f>
        <v>4.2983E-2</v>
      </c>
      <c r="E6" s="14">
        <f>'[2]ор (бух)'!$Q$177</f>
        <v>8050</v>
      </c>
      <c r="F6" s="15">
        <f t="shared" ref="F6" si="0">D6*E6/1000</f>
        <v>0.34601314999999999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5" t="s">
        <v>19</v>
      </c>
      <c r="B3" s="35"/>
      <c r="C3" s="35"/>
      <c r="D3" s="35"/>
      <c r="E3" s="35"/>
      <c r="F3" s="35"/>
      <c r="G3" s="35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'[2]ор (бух)'!$R$153/1000</f>
        <v>5.0790000000000002E-2</v>
      </c>
      <c r="E6" s="14">
        <f>'[2]ор (бух)'!$R$177</f>
        <v>8050</v>
      </c>
      <c r="F6" s="15">
        <f t="shared" ref="F6" si="0">D6*E6/1000</f>
        <v>0.40885950000000004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5" t="s">
        <v>20</v>
      </c>
      <c r="B3" s="35"/>
      <c r="C3" s="35"/>
      <c r="D3" s="35"/>
      <c r="E3" s="35"/>
      <c r="F3" s="35"/>
      <c r="G3" s="35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'[2]ор (бух)'!$S$153/1000</f>
        <v>7.1760999999999991E-2</v>
      </c>
      <c r="E6" s="14">
        <f>'[2]ор (бух)'!$S$177</f>
        <v>8050</v>
      </c>
      <c r="F6" s="15">
        <f t="shared" ref="F6" si="0">D6*E6/1000</f>
        <v>0.57767604999999989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zoomScaleSheetLayoutView="80" workbookViewId="0">
      <selection activeCell="D19" sqref="D19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5" t="s">
        <v>28</v>
      </c>
      <c r="B3" s="35"/>
      <c r="C3" s="35"/>
      <c r="D3" s="35"/>
      <c r="E3" s="35"/>
      <c r="F3" s="35"/>
      <c r="G3" s="35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35.25" customHeight="1" thickBot="1" x14ac:dyDescent="0.35">
      <c r="A6" s="11" t="s">
        <v>21</v>
      </c>
      <c r="B6" s="23" t="s">
        <v>22</v>
      </c>
      <c r="C6" s="23" t="s">
        <v>23</v>
      </c>
      <c r="D6" s="24">
        <v>295.14699999999999</v>
      </c>
      <c r="E6" s="25">
        <f>F6/D6</f>
        <v>2.8964819903302423</v>
      </c>
      <c r="F6" s="26">
        <v>854.88797</v>
      </c>
      <c r="G6" s="1" t="s">
        <v>24</v>
      </c>
    </row>
    <row r="7" spans="1:11" ht="35.25" customHeight="1" thickBot="1" x14ac:dyDescent="0.35">
      <c r="A7" s="11" t="s">
        <v>21</v>
      </c>
      <c r="B7" s="23" t="s">
        <v>22</v>
      </c>
      <c r="C7" s="23" t="s">
        <v>23</v>
      </c>
      <c r="D7" s="24">
        <v>974.20899999999995</v>
      </c>
      <c r="E7" s="25">
        <f>F7/D7</f>
        <v>2.896481997189515</v>
      </c>
      <c r="F7" s="26">
        <v>2821.7788300000002</v>
      </c>
      <c r="G7" s="1" t="s">
        <v>25</v>
      </c>
    </row>
    <row r="8" spans="1:11" ht="30" customHeight="1" x14ac:dyDescent="0.3">
      <c r="E8" s="16"/>
      <c r="F8" s="3"/>
      <c r="G8" s="3"/>
    </row>
    <row r="9" spans="1:11" x14ac:dyDescent="0.3">
      <c r="A9" s="1" t="s">
        <v>1</v>
      </c>
      <c r="B9" s="1" t="s">
        <v>7</v>
      </c>
    </row>
    <row r="10" spans="1:11" x14ac:dyDescent="0.3">
      <c r="I10" s="3"/>
      <c r="K10" s="3"/>
    </row>
    <row r="11" spans="1:11" x14ac:dyDescent="0.3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Normal="100" zoomScaleSheetLayoutView="80" workbookViewId="0">
      <selection activeCell="C18" sqref="C18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5" t="s">
        <v>29</v>
      </c>
      <c r="B3" s="35"/>
      <c r="C3" s="35"/>
      <c r="D3" s="35"/>
      <c r="E3" s="35"/>
      <c r="F3" s="35"/>
      <c r="G3" s="35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35.25" customHeight="1" thickBot="1" x14ac:dyDescent="0.35">
      <c r="A6" s="11" t="s">
        <v>21</v>
      </c>
      <c r="B6" s="23" t="s">
        <v>22</v>
      </c>
      <c r="C6" s="23" t="s">
        <v>23</v>
      </c>
      <c r="D6" s="24">
        <v>370.62700000000001</v>
      </c>
      <c r="E6" s="25">
        <f>F6/D6</f>
        <v>2.9931639896715563</v>
      </c>
      <c r="F6" s="26">
        <v>1109.3473899999999</v>
      </c>
      <c r="G6" s="1" t="s">
        <v>24</v>
      </c>
    </row>
    <row r="7" spans="1:11" ht="35.25" customHeight="1" thickBot="1" x14ac:dyDescent="0.35">
      <c r="A7" s="11" t="s">
        <v>21</v>
      </c>
      <c r="B7" s="23" t="s">
        <v>22</v>
      </c>
      <c r="C7" s="23" t="s">
        <v>23</v>
      </c>
      <c r="D7" s="24">
        <v>961.23099999999999</v>
      </c>
      <c r="E7" s="25">
        <f>F7/D7</f>
        <v>2.9931639949190152</v>
      </c>
      <c r="F7" s="26">
        <v>2877.1220199999998</v>
      </c>
      <c r="G7" s="1" t="s">
        <v>25</v>
      </c>
    </row>
    <row r="8" spans="1:11" ht="30" customHeight="1" x14ac:dyDescent="0.3">
      <c r="E8" s="16"/>
      <c r="F8" s="3"/>
      <c r="G8" s="3"/>
    </row>
    <row r="9" spans="1:11" x14ac:dyDescent="0.3">
      <c r="A9" s="1" t="s">
        <v>1</v>
      </c>
      <c r="B9" s="1" t="s">
        <v>7</v>
      </c>
    </row>
    <row r="10" spans="1:11" x14ac:dyDescent="0.3">
      <c r="I10" s="3"/>
      <c r="K10" s="3"/>
    </row>
    <row r="11" spans="1:11" x14ac:dyDescent="0.3">
      <c r="I11" s="3"/>
      <c r="K11" s="3"/>
    </row>
    <row r="12" spans="1:11" x14ac:dyDescent="0.3">
      <c r="D12" s="28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zoomScaleSheetLayoutView="80" workbookViewId="0">
      <selection activeCell="E25" sqref="E25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5" t="s">
        <v>35</v>
      </c>
      <c r="B3" s="35"/>
      <c r="C3" s="35"/>
      <c r="D3" s="35"/>
      <c r="E3" s="35"/>
      <c r="F3" s="35"/>
      <c r="G3" s="35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35.25" customHeight="1" thickBot="1" x14ac:dyDescent="0.35">
      <c r="A6" s="11" t="s">
        <v>21</v>
      </c>
      <c r="B6" s="23" t="s">
        <v>22</v>
      </c>
      <c r="C6" s="23" t="s">
        <v>23</v>
      </c>
      <c r="D6" s="24">
        <v>1.5109999999999999</v>
      </c>
      <c r="E6" s="29">
        <f>F6/D6</f>
        <v>2.6945069490403708</v>
      </c>
      <c r="F6" s="27">
        <v>4.0713999999999997</v>
      </c>
      <c r="G6" s="1" t="s">
        <v>24</v>
      </c>
    </row>
    <row r="7" spans="1:11" ht="35.25" customHeight="1" thickBot="1" x14ac:dyDescent="0.35">
      <c r="A7" s="11" t="s">
        <v>21</v>
      </c>
      <c r="B7" s="23" t="s">
        <v>22</v>
      </c>
      <c r="C7" s="23" t="s">
        <v>23</v>
      </c>
      <c r="D7" s="24">
        <v>1081.76</v>
      </c>
      <c r="E7" s="29">
        <f>F7/D7</f>
        <v>2.6945059994823253</v>
      </c>
      <c r="F7" s="27">
        <v>2914.80881</v>
      </c>
      <c r="G7" s="1" t="s">
        <v>25</v>
      </c>
    </row>
    <row r="8" spans="1:11" ht="30" customHeight="1" x14ac:dyDescent="0.3">
      <c r="E8" s="16"/>
      <c r="F8" s="3"/>
      <c r="G8" s="3"/>
    </row>
    <row r="9" spans="1:11" x14ac:dyDescent="0.3">
      <c r="A9" s="1" t="s">
        <v>1</v>
      </c>
      <c r="B9" s="1" t="s">
        <v>7</v>
      </c>
    </row>
    <row r="10" spans="1:11" x14ac:dyDescent="0.3">
      <c r="I10" s="3"/>
      <c r="K10" s="3"/>
    </row>
    <row r="11" spans="1:11" x14ac:dyDescent="0.3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Normal="100" zoomScaleSheetLayoutView="80" workbookViewId="0">
      <selection activeCell="D6" sqref="D6:D8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35" t="s">
        <v>37</v>
      </c>
      <c r="B3" s="35"/>
      <c r="C3" s="35"/>
      <c r="D3" s="35"/>
      <c r="E3" s="35"/>
      <c r="F3" s="35"/>
      <c r="G3" s="35"/>
      <c r="H3" s="35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26</v>
      </c>
      <c r="E5" s="18" t="s">
        <v>36</v>
      </c>
      <c r="F5" s="18" t="s">
        <v>9</v>
      </c>
      <c r="G5" s="19" t="s">
        <v>27</v>
      </c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4">
        <v>1.2070000000000001</v>
      </c>
      <c r="E6" s="24"/>
      <c r="F6" s="29">
        <f>G6/D6</f>
        <v>3.2367688483844241</v>
      </c>
      <c r="G6" s="27">
        <f>3906.78/1000</f>
        <v>3.9067800000000004</v>
      </c>
      <c r="H6" s="1" t="s">
        <v>24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4">
        <v>973.53099999999995</v>
      </c>
      <c r="E7" s="24"/>
      <c r="F7" s="29">
        <f>G7/D7</f>
        <v>3.2367710016424751</v>
      </c>
      <c r="G7" s="27">
        <v>3151.0969100000002</v>
      </c>
      <c r="H7" s="1" t="s">
        <v>25</v>
      </c>
    </row>
    <row r="8" spans="1:12" ht="35.25" customHeight="1" thickBot="1" x14ac:dyDescent="0.35">
      <c r="A8" s="11" t="s">
        <v>21</v>
      </c>
      <c r="B8" s="23" t="s">
        <v>22</v>
      </c>
      <c r="C8" s="23" t="s">
        <v>23</v>
      </c>
      <c r="D8" s="24">
        <v>815.97900000000004</v>
      </c>
      <c r="E8" s="24"/>
      <c r="F8" s="25">
        <f>G8/D8</f>
        <v>9.5288996407995791E-2</v>
      </c>
      <c r="G8" s="27">
        <v>77.753820000000005</v>
      </c>
      <c r="H8" s="1" t="s">
        <v>38</v>
      </c>
    </row>
    <row r="9" spans="1:12" ht="35.25" customHeight="1" thickBot="1" x14ac:dyDescent="0.35">
      <c r="A9" s="11" t="s">
        <v>21</v>
      </c>
      <c r="B9" s="23" t="s">
        <v>22</v>
      </c>
      <c r="C9" s="23" t="s">
        <v>23</v>
      </c>
      <c r="D9" s="24"/>
      <c r="E9" s="30">
        <v>1.407</v>
      </c>
      <c r="F9" s="25">
        <f>G9/E9</f>
        <v>173.16415067519546</v>
      </c>
      <c r="G9" s="27">
        <f>243.64196</f>
        <v>243.64196000000001</v>
      </c>
      <c r="H9" s="1" t="s">
        <v>38</v>
      </c>
    </row>
    <row r="10" spans="1:12" x14ac:dyDescent="0.3">
      <c r="A10" s="1" t="s">
        <v>1</v>
      </c>
      <c r="B10" s="1" t="s">
        <v>7</v>
      </c>
    </row>
    <row r="11" spans="1:12" x14ac:dyDescent="0.3">
      <c r="G11" s="31">
        <f>G6+G7+G8+G9</f>
        <v>3476.3994699999998</v>
      </c>
      <c r="J11" s="3"/>
      <c r="L11" s="3"/>
    </row>
    <row r="12" spans="1:12" x14ac:dyDescent="0.3">
      <c r="G12" s="31">
        <f>D6+D7+D8</f>
        <v>1790.7170000000001</v>
      </c>
      <c r="J12" s="3"/>
      <c r="L12" s="3"/>
    </row>
    <row r="13" spans="1:12" x14ac:dyDescent="0.3">
      <c r="G13" s="34">
        <f>G11/G12</f>
        <v>1.941344986393718</v>
      </c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Normal="100" zoomScaleSheetLayoutView="80" workbookViewId="0">
      <selection activeCell="G6" sqref="G6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35" t="s">
        <v>39</v>
      </c>
      <c r="B3" s="35"/>
      <c r="C3" s="35"/>
      <c r="D3" s="35"/>
      <c r="E3" s="35"/>
      <c r="F3" s="35"/>
      <c r="G3" s="35"/>
      <c r="H3" s="35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26</v>
      </c>
      <c r="E5" s="18" t="s">
        <v>36</v>
      </c>
      <c r="F5" s="18" t="s">
        <v>9</v>
      </c>
      <c r="G5" s="19" t="s">
        <v>27</v>
      </c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4">
        <f>[1]TDSheet!$DD$17/1000</f>
        <v>1.171</v>
      </c>
      <c r="E6" s="24"/>
      <c r="F6" s="29">
        <f>G6/D6</f>
        <v>2.7485738684884713</v>
      </c>
      <c r="G6" s="27">
        <f>[1]TDSheet!$DF$17/1000</f>
        <v>3.2185799999999998</v>
      </c>
      <c r="H6" s="1" t="s">
        <v>24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4">
        <f>[1]TDSheet!$DD$16/1000</f>
        <v>933.21699999999998</v>
      </c>
      <c r="E7" s="24"/>
      <c r="F7" s="29">
        <f>G7/D7</f>
        <v>2.7485720041533752</v>
      </c>
      <c r="G7" s="27">
        <f>[1]TDSheet!$DF$16/1000</f>
        <v>2565.0141200000003</v>
      </c>
      <c r="H7" s="1" t="s">
        <v>25</v>
      </c>
    </row>
    <row r="8" spans="1:12" ht="35.25" customHeight="1" thickBot="1" x14ac:dyDescent="0.35">
      <c r="A8" s="11" t="s">
        <v>21</v>
      </c>
      <c r="B8" s="23" t="s">
        <v>22</v>
      </c>
      <c r="C8" s="23" t="s">
        <v>23</v>
      </c>
      <c r="D8" s="24">
        <f>[1]TDSheet!$DD$52/1000</f>
        <v>3146.0059999999999</v>
      </c>
      <c r="E8" s="24"/>
      <c r="F8" s="25">
        <f>G8/D8</f>
        <v>7.2595999499047367E-2</v>
      </c>
      <c r="G8" s="27">
        <f>[1]TDSheet!$DF$52/1000</f>
        <v>228.38745</v>
      </c>
      <c r="H8" s="1" t="s">
        <v>38</v>
      </c>
    </row>
    <row r="9" spans="1:12" ht="35.25" customHeight="1" thickBot="1" x14ac:dyDescent="0.35">
      <c r="A9" s="11" t="s">
        <v>21</v>
      </c>
      <c r="B9" s="23" t="s">
        <v>22</v>
      </c>
      <c r="C9" s="23" t="s">
        <v>23</v>
      </c>
      <c r="D9" s="24"/>
      <c r="E9" s="30">
        <f>[1]TDSheet!$DD$53/1000</f>
        <v>5.6719999999999997</v>
      </c>
      <c r="F9" s="25">
        <f>G9/E9</f>
        <v>173.16415021156561</v>
      </c>
      <c r="G9" s="27">
        <f>[1]TDSheet!$DF$53/1000</f>
        <v>982.18706000000009</v>
      </c>
      <c r="H9" s="1" t="s">
        <v>38</v>
      </c>
    </row>
    <row r="10" spans="1:12" x14ac:dyDescent="0.3">
      <c r="A10" s="1" t="s">
        <v>1</v>
      </c>
      <c r="B10" s="1" t="s">
        <v>7</v>
      </c>
    </row>
    <row r="11" spans="1:12" x14ac:dyDescent="0.3">
      <c r="J11" s="3"/>
      <c r="L11" s="3"/>
    </row>
    <row r="12" spans="1:12" x14ac:dyDescent="0.3">
      <c r="J12" s="3"/>
      <c r="L12" s="3"/>
    </row>
    <row r="13" spans="1:12" x14ac:dyDescent="0.3">
      <c r="G13" s="32">
        <f>G6+G7+G8+G9</f>
        <v>3778.8072100000009</v>
      </c>
    </row>
    <row r="14" spans="1:12" x14ac:dyDescent="0.3">
      <c r="G14" s="32">
        <f>D6+D7+D8</f>
        <v>4080.3939999999998</v>
      </c>
    </row>
    <row r="15" spans="1:12" x14ac:dyDescent="0.3">
      <c r="G15" s="33">
        <f>G13/G14</f>
        <v>0.92608880662014526</v>
      </c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Normal="100" zoomScaleSheetLayoutView="80" workbookViewId="0">
      <selection activeCell="E23" sqref="E23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35" t="s">
        <v>40</v>
      </c>
      <c r="B3" s="35"/>
      <c r="C3" s="35"/>
      <c r="D3" s="35"/>
      <c r="E3" s="35"/>
      <c r="F3" s="35"/>
      <c r="G3" s="35"/>
      <c r="H3" s="35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26</v>
      </c>
      <c r="E5" s="18" t="s">
        <v>36</v>
      </c>
      <c r="F5" s="18" t="s">
        <v>9</v>
      </c>
      <c r="G5" s="19" t="s">
        <v>27</v>
      </c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4">
        <v>1.0049999999999999</v>
      </c>
      <c r="E6" s="24"/>
      <c r="F6" s="29">
        <f>G6/D6</f>
        <v>3.3284975124378109</v>
      </c>
      <c r="G6" s="27">
        <f>3345.14/1000</f>
        <v>3.3451399999999998</v>
      </c>
      <c r="H6" s="1" t="s">
        <v>24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4">
        <v>973.36800000000005</v>
      </c>
      <c r="E7" s="24"/>
      <c r="F7" s="29">
        <f>G7/D7</f>
        <v>3.3285000020547213</v>
      </c>
      <c r="G7" s="27">
        <v>3239.8553900000002</v>
      </c>
      <c r="H7" s="1" t="s">
        <v>25</v>
      </c>
    </row>
    <row r="8" spans="1:12" ht="35.25" customHeight="1" thickBot="1" x14ac:dyDescent="0.35">
      <c r="A8" s="11" t="s">
        <v>21</v>
      </c>
      <c r="B8" s="23" t="s">
        <v>22</v>
      </c>
      <c r="C8" s="23" t="s">
        <v>23</v>
      </c>
      <c r="D8" s="24">
        <v>212.63</v>
      </c>
      <c r="E8" s="24"/>
      <c r="F8" s="25">
        <f>G8/D8</f>
        <v>1.8589004373794855E-2</v>
      </c>
      <c r="G8" s="27">
        <v>3.9525800000000002</v>
      </c>
      <c r="H8" s="1" t="s">
        <v>38</v>
      </c>
    </row>
    <row r="9" spans="1:12" ht="35.25" customHeight="1" thickBot="1" x14ac:dyDescent="0.35">
      <c r="A9" s="11" t="s">
        <v>21</v>
      </c>
      <c r="B9" s="23" t="s">
        <v>22</v>
      </c>
      <c r="C9" s="23" t="s">
        <v>23</v>
      </c>
      <c r="D9" s="24"/>
      <c r="E9" s="30">
        <v>0.35299999999999998</v>
      </c>
      <c r="F9" s="25">
        <f>G9/E9</f>
        <v>182.69767705382435</v>
      </c>
      <c r="G9" s="27">
        <v>64.492279999999994</v>
      </c>
      <c r="H9" s="1" t="s">
        <v>38</v>
      </c>
    </row>
    <row r="10" spans="1:12" x14ac:dyDescent="0.3">
      <c r="A10" s="1" t="s">
        <v>1</v>
      </c>
      <c r="B10" s="1" t="s">
        <v>7</v>
      </c>
    </row>
    <row r="11" spans="1:12" x14ac:dyDescent="0.3">
      <c r="J11" s="3"/>
      <c r="L11" s="3"/>
    </row>
    <row r="12" spans="1:12" x14ac:dyDescent="0.3">
      <c r="J12" s="3"/>
      <c r="L12" s="3"/>
    </row>
    <row r="13" spans="1:12" x14ac:dyDescent="0.3">
      <c r="G13" s="32"/>
    </row>
    <row r="14" spans="1:12" x14ac:dyDescent="0.3">
      <c r="G14" s="32"/>
    </row>
    <row r="15" spans="1:12" x14ac:dyDescent="0.3">
      <c r="G15" s="33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zoomScaleNormal="100" zoomScaleSheetLayoutView="80" workbookViewId="0">
      <selection activeCell="D15" sqref="C15:D15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35" t="s">
        <v>41</v>
      </c>
      <c r="B3" s="35"/>
      <c r="C3" s="35"/>
      <c r="D3" s="35"/>
      <c r="E3" s="35"/>
      <c r="F3" s="35"/>
      <c r="G3" s="35"/>
      <c r="H3" s="35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26</v>
      </c>
      <c r="E5" s="18" t="s">
        <v>36</v>
      </c>
      <c r="F5" s="18" t="s">
        <v>9</v>
      </c>
      <c r="G5" s="19" t="s">
        <v>27</v>
      </c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4">
        <f>[3]TDSheet!$DD$17/1000</f>
        <v>1.1100000000000001</v>
      </c>
      <c r="E6" s="24"/>
      <c r="F6" s="29">
        <f>G6/D6</f>
        <v>3.0158198198198196</v>
      </c>
      <c r="G6" s="27">
        <f>[3]TDSheet!$DF$17/1000</f>
        <v>3.3475600000000001</v>
      </c>
      <c r="H6" s="1" t="s">
        <v>24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4">
        <f>[3]TDSheet!$DD$16/1000</f>
        <v>963.827</v>
      </c>
      <c r="E7" s="24"/>
      <c r="F7" s="29">
        <f>G7/D7</f>
        <v>3.0158139998153195</v>
      </c>
      <c r="G7" s="27">
        <f>[3]TDSheet!$DF$16/1000</f>
        <v>2906.7229600000001</v>
      </c>
      <c r="H7" s="1" t="s">
        <v>25</v>
      </c>
    </row>
    <row r="8" spans="1:12" ht="35.25" customHeight="1" thickBot="1" x14ac:dyDescent="0.35">
      <c r="A8" s="11" t="s">
        <v>21</v>
      </c>
      <c r="B8" s="23" t="s">
        <v>22</v>
      </c>
      <c r="C8" s="23" t="s">
        <v>23</v>
      </c>
      <c r="D8" s="24">
        <f>[3]TDSheet!$DD$52/1000</f>
        <v>739.31600000000003</v>
      </c>
      <c r="E8" s="24"/>
      <c r="F8" s="25">
        <f>G8/D8</f>
        <v>7.9638003235423013E-2</v>
      </c>
      <c r="G8" s="27">
        <f>[3]TDSheet!$DF$52/1000</f>
        <v>58.877650000000003</v>
      </c>
      <c r="H8" s="1" t="s">
        <v>38</v>
      </c>
    </row>
    <row r="9" spans="1:12" ht="35.25" customHeight="1" thickBot="1" x14ac:dyDescent="0.35">
      <c r="A9" s="11" t="s">
        <v>21</v>
      </c>
      <c r="B9" s="23" t="s">
        <v>22</v>
      </c>
      <c r="C9" s="23" t="s">
        <v>23</v>
      </c>
      <c r="D9" s="24"/>
      <c r="E9" s="30">
        <f>[3]TDSheet!$DD$53/1000</f>
        <v>1.173</v>
      </c>
      <c r="F9" s="25">
        <f>G9/E9</f>
        <v>182.69768115942028</v>
      </c>
      <c r="G9" s="27">
        <f>[3]TDSheet!$DF$53/1000</f>
        <v>214.30438000000001</v>
      </c>
      <c r="H9" s="1" t="s">
        <v>38</v>
      </c>
    </row>
    <row r="10" spans="1:12" x14ac:dyDescent="0.3">
      <c r="A10" s="1" t="s">
        <v>1</v>
      </c>
      <c r="B10" s="1" t="s">
        <v>7</v>
      </c>
    </row>
    <row r="11" spans="1:12" x14ac:dyDescent="0.3">
      <c r="J11" s="3"/>
      <c r="L11" s="3"/>
    </row>
    <row r="12" spans="1:12" x14ac:dyDescent="0.3">
      <c r="J12" s="3"/>
      <c r="L12" s="3"/>
    </row>
    <row r="13" spans="1:12" x14ac:dyDescent="0.3">
      <c r="G13" s="32"/>
    </row>
    <row r="14" spans="1:12" x14ac:dyDescent="0.3">
      <c r="G14" s="32"/>
    </row>
    <row r="15" spans="1:12" x14ac:dyDescent="0.3">
      <c r="G15" s="33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zoomScaleSheetLayoutView="80" workbookViewId="0">
      <selection activeCell="F7" sqref="F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5" t="s">
        <v>30</v>
      </c>
      <c r="B3" s="35"/>
      <c r="C3" s="35"/>
      <c r="D3" s="35"/>
      <c r="E3" s="35"/>
      <c r="F3" s="35"/>
      <c r="G3" s="35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26</v>
      </c>
      <c r="E5" s="18" t="s">
        <v>9</v>
      </c>
      <c r="F5" s="19" t="s">
        <v>27</v>
      </c>
    </row>
    <row r="6" spans="1:11" ht="35.25" customHeight="1" thickBot="1" x14ac:dyDescent="0.35">
      <c r="A6" s="11" t="s">
        <v>21</v>
      </c>
      <c r="B6" s="23" t="s">
        <v>22</v>
      </c>
      <c r="C6" s="23" t="s">
        <v>23</v>
      </c>
      <c r="D6" s="24"/>
      <c r="E6" s="25" t="e">
        <f>F6/D6</f>
        <v>#DIV/0!</v>
      </c>
      <c r="F6" s="27"/>
      <c r="G6" s="1" t="s">
        <v>24</v>
      </c>
    </row>
    <row r="7" spans="1:11" ht="35.25" customHeight="1" thickBot="1" x14ac:dyDescent="0.35">
      <c r="A7" s="11" t="s">
        <v>21</v>
      </c>
      <c r="B7" s="23" t="s">
        <v>22</v>
      </c>
      <c r="C7" s="23" t="s">
        <v>23</v>
      </c>
      <c r="D7" s="24"/>
      <c r="E7" s="25" t="e">
        <f>F7/D7</f>
        <v>#DIV/0!</v>
      </c>
      <c r="F7" s="27"/>
      <c r="G7" s="1" t="s">
        <v>25</v>
      </c>
    </row>
    <row r="8" spans="1:11" ht="30" customHeight="1" x14ac:dyDescent="0.3">
      <c r="E8" s="16"/>
      <c r="F8" s="3"/>
      <c r="G8" s="3"/>
    </row>
    <row r="9" spans="1:11" x14ac:dyDescent="0.3">
      <c r="A9" s="1" t="s">
        <v>1</v>
      </c>
      <c r="B9" s="1" t="s">
        <v>7</v>
      </c>
    </row>
    <row r="10" spans="1:11" x14ac:dyDescent="0.3">
      <c r="I10" s="3"/>
      <c r="K10" s="3"/>
    </row>
    <row r="11" spans="1:11" x14ac:dyDescent="0.3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Январь 2019</vt:lpstr>
      <vt:lpstr>Февраль 2019 </vt:lpstr>
      <vt:lpstr>Март 2019</vt:lpstr>
      <vt:lpstr>Апрель 2019</vt:lpstr>
      <vt:lpstr>Май 2019</vt:lpstr>
      <vt:lpstr>Июнь 2019</vt:lpstr>
      <vt:lpstr>Июль 2019</vt:lpstr>
      <vt:lpstr>Август 19</vt:lpstr>
      <vt:lpstr>Сентябрь 2019</vt:lpstr>
      <vt:lpstr>Октябрь 2019</vt:lpstr>
      <vt:lpstr>Ноябрь 2019</vt:lpstr>
      <vt:lpstr>Декабрь 2019</vt:lpstr>
      <vt:lpstr>июнь 2015</vt:lpstr>
      <vt:lpstr>июль 2015</vt:lpstr>
      <vt:lpstr>август 2015</vt:lpstr>
      <vt:lpstr>сентябрь 2015</vt:lpstr>
      <vt:lpstr>октябрь 2015</vt:lpstr>
      <vt:lpstr>ноябрь 2015</vt:lpstr>
      <vt:lpstr>декабрь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CherepashkinaNY</cp:lastModifiedBy>
  <dcterms:created xsi:type="dcterms:W3CDTF">2015-04-01T08:30:50Z</dcterms:created>
  <dcterms:modified xsi:type="dcterms:W3CDTF">2019-09-10T09:34:29Z</dcterms:modified>
</cp:coreProperties>
</file>