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" yWindow="180" windowWidth="19320" windowHeight="12180" tabRatio="783" activeTab="15"/>
  </bookViews>
  <sheets>
    <sheet name="Январь 2020" sheetId="58" r:id="rId1"/>
    <sheet name="Февраль  2020" sheetId="59" r:id="rId2"/>
    <sheet name="Март 2020" sheetId="60" r:id="rId3"/>
    <sheet name="Апрель 2020" sheetId="61" r:id="rId4"/>
    <sheet name="Май 2020 " sheetId="62" r:id="rId5"/>
    <sheet name="Июнь 2020 " sheetId="63" r:id="rId6"/>
    <sheet name="Июль 2020 " sheetId="64" r:id="rId7"/>
    <sheet name="Август" sheetId="65" r:id="rId8"/>
    <sheet name="июнь 2015" sheetId="22" state="hidden" r:id="rId9"/>
    <sheet name="июль 2015" sheetId="23" state="hidden" r:id="rId10"/>
    <sheet name="август 2015" sheetId="24" state="hidden" r:id="rId11"/>
    <sheet name="сентябрь 2015" sheetId="25" state="hidden" r:id="rId12"/>
    <sheet name="октябрь 2015" sheetId="26" state="hidden" r:id="rId13"/>
    <sheet name="ноябрь 2015" sheetId="27" state="hidden" r:id="rId14"/>
    <sheet name="декабрь 2015" sheetId="28" state="hidden" r:id="rId15"/>
    <sheet name="октябрь" sheetId="66" r:id="rId16"/>
    <sheet name="Лист2" sheetId="67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calcPr calcId="145621"/>
</workbook>
</file>

<file path=xl/calcChain.xml><?xml version="1.0" encoding="utf-8"?>
<calcChain xmlns="http://schemas.openxmlformats.org/spreadsheetml/2006/main">
  <c r="F9" i="65" l="1"/>
  <c r="F8" i="65"/>
  <c r="F7" i="65"/>
  <c r="F6" i="65" l="1"/>
  <c r="G10" i="64" l="1"/>
  <c r="G9" i="64"/>
  <c r="G8" i="64"/>
  <c r="F8" i="64"/>
  <c r="G7" i="64"/>
  <c r="G6" i="64"/>
  <c r="F6" i="64"/>
  <c r="F9" i="64"/>
  <c r="F10" i="64" l="1"/>
  <c r="F7" i="64"/>
  <c r="G9" i="63"/>
  <c r="E9" i="63"/>
  <c r="D8" i="63"/>
  <c r="F8" i="63" s="1"/>
  <c r="G8" i="63"/>
  <c r="G7" i="63"/>
  <c r="F7" i="63" s="1"/>
  <c r="G6" i="63"/>
  <c r="F6" i="63"/>
  <c r="F9" i="63" l="1"/>
  <c r="F6" i="62"/>
  <c r="F7" i="62"/>
  <c r="G9" i="62"/>
  <c r="F9" i="62" s="1"/>
  <c r="G8" i="62"/>
  <c r="F8" i="62"/>
  <c r="G8" i="61" l="1"/>
  <c r="F8" i="61"/>
  <c r="D8" i="61"/>
  <c r="F7" i="61"/>
  <c r="G9" i="61"/>
  <c r="F9" i="61"/>
  <c r="E9" i="61"/>
  <c r="F6" i="61"/>
  <c r="G9" i="60" l="1"/>
  <c r="E9" i="60"/>
  <c r="G8" i="60"/>
  <c r="F8" i="60" s="1"/>
  <c r="D8" i="60"/>
  <c r="G7" i="60"/>
  <c r="F7" i="60" s="1"/>
  <c r="G6" i="60"/>
  <c r="D7" i="60"/>
  <c r="D6" i="60"/>
  <c r="F9" i="60"/>
  <c r="F6" i="60"/>
  <c r="G9" i="59" l="1"/>
  <c r="E9" i="59"/>
  <c r="G8" i="59"/>
  <c r="D8" i="59"/>
  <c r="F8" i="59" s="1"/>
  <c r="G7" i="59"/>
  <c r="F7" i="59" s="1"/>
  <c r="G6" i="59"/>
  <c r="F6" i="59" s="1"/>
  <c r="D6" i="59"/>
  <c r="D7" i="59"/>
  <c r="F9" i="59"/>
  <c r="G9" i="58" l="1"/>
  <c r="E9" i="58"/>
  <c r="F8" i="58"/>
  <c r="F9" i="58" l="1"/>
  <c r="F7" i="58"/>
  <c r="F6" i="58"/>
  <c r="E6" i="28" l="1"/>
  <c r="D6" i="28"/>
  <c r="E6" i="27"/>
  <c r="D6" i="27"/>
  <c r="E6" i="26"/>
  <c r="D6" i="26"/>
  <c r="E6" i="25"/>
  <c r="D6" i="25"/>
  <c r="E6" i="24"/>
  <c r="D6" i="24"/>
  <c r="E6" i="23"/>
  <c r="D6" i="23"/>
  <c r="E6" i="22"/>
  <c r="D6" i="22"/>
  <c r="F6" i="28" l="1"/>
  <c r="F6" i="22"/>
  <c r="F6" i="24"/>
  <c r="F6" i="26"/>
  <c r="F6" i="23"/>
  <c r="F6" i="25"/>
  <c r="F6" i="27"/>
</calcChain>
</file>

<file path=xl/sharedStrings.xml><?xml version="1.0" encoding="utf-8"?>
<sst xmlns="http://schemas.openxmlformats.org/spreadsheetml/2006/main" count="374" uniqueCount="39">
  <si>
    <t>Наименование филиала</t>
  </si>
  <si>
    <t>Срок размещения:</t>
  </si>
  <si>
    <t>№ договора, дата договора</t>
  </si>
  <si>
    <t>Контрагент по договору (Продавец)</t>
  </si>
  <si>
    <t>Объём потерь (млн. кВтч)</t>
  </si>
  <si>
    <t>Стоимость
(млн. рублей, без НДС)</t>
  </si>
  <si>
    <t xml:space="preserve"> п. 11 "м" ПП РФ № 24 от 21.01.2004  </t>
  </si>
  <si>
    <t>ежемесячно, до 25 числа месяца, следующего за расчетным</t>
  </si>
  <si>
    <t>для РСК</t>
  </si>
  <si>
    <t>Утвержденный тариф покупки (руб/кВтч)</t>
  </si>
  <si>
    <t>Форма 13</t>
  </si>
  <si>
    <t>договор №207-22 от 17.03.2015г.</t>
  </si>
  <si>
    <t>ООО "ЭкоСельЭнерго"</t>
  </si>
  <si>
    <t>"Оренбургэнерго"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</si>
  <si>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июнь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</si>
  <si>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июль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</si>
  <si>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август 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</si>
  <si>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сентябрь 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</si>
  <si>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октябрь 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</si>
  <si>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ноябрь 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</si>
  <si>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декабрь  2015 года.</t>
  </si>
  <si>
    <t>АО "Самаранефтегаз"</t>
  </si>
  <si>
    <t>2015-Э/ДХ-СМ-1111/15-00468-010/3223114/3552Д от 22.01.2015</t>
  </si>
  <si>
    <t>ООО "РН-ЭНЕРГО"</t>
  </si>
  <si>
    <t>РРЭ</t>
  </si>
  <si>
    <t>ОРЭ</t>
  </si>
  <si>
    <t>Объём потерь (тыс. кВтч)</t>
  </si>
  <si>
    <t>Стоимость
(тыс. рублей, без НДС)</t>
  </si>
  <si>
    <t>Объём потерь (МВт)</t>
  </si>
  <si>
    <t xml:space="preserve"> ОРЭ, по сетям ФСК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</si>
  <si>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январь  2020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</si>
  <si>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февраль  2020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</si>
  <si>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март  2020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</si>
  <si>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апрель   2020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</si>
  <si>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май   2020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</si>
  <si>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июнь    2020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</si>
  <si>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июль    2020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</si>
  <si>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август    2020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</si>
  <si>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октябрь   2020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</si>
</sst>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₽_-;\-* #,##0.00\ _₽_-;_-* &quot;-&quot;??\ _₽_-;_-@_-"/>
    <numFmt numFmtId="164" formatCode="#,##0.0"/>
    <numFmt numFmtId="165" formatCode="0.000000"/>
    <numFmt numFmtId="166" formatCode="_-* #,##0.000000\ _₽_-;\-* #,##0.000000\ _₽_-;_-* &quot;-&quot;??\ _₽_-;_-@_-"/>
    <numFmt numFmtId="167" formatCode="_-* #,##0.00000\ _₽_-;\-* #,##0.00000\ _₽_-;_-* &quot;-&quot;??\ _₽_-;_-@_-"/>
    <numFmt numFmtId="168" formatCode="0.00000"/>
    <numFmt numFmtId="169" formatCode="_-* #,##0.000\ _₽_-;\-* #,##0.000\ _₽_-;_-* &quot;-&quot;??\ _₽_-;_-@_-"/>
    <numFmt numFmtId="171" formatCode="_-* #,##0.000000_р_._-;\-* #,##0.000000_р_._-;_-* &quot;-&quot;??_р_._-;_-@_-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2" fontId="3" fillId="0" borderId="0" xfId="0" applyNumberFormat="1" applyFont="1"/>
    <xf numFmtId="0" fontId="7" fillId="0" borderId="4" xfId="0" applyFont="1" applyBorder="1"/>
    <xf numFmtId="0" fontId="5" fillId="0" borderId="0" xfId="1" applyFont="1"/>
    <xf numFmtId="0" fontId="8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left" vertical="center"/>
    </xf>
    <xf numFmtId="49" fontId="3" fillId="0" borderId="6" xfId="0" applyNumberFormat="1" applyFont="1" applyBorder="1" applyAlignment="1">
      <alignment horizontal="left" vertical="center" wrapText="1"/>
    </xf>
    <xf numFmtId="164" fontId="7" fillId="0" borderId="6" xfId="0" applyNumberFormat="1" applyFont="1" applyFill="1" applyBorder="1" applyAlignment="1">
      <alignment horizontal="center" vertical="center"/>
    </xf>
    <xf numFmtId="164" fontId="7" fillId="0" borderId="3" xfId="0" applyNumberFormat="1" applyFont="1" applyFill="1" applyBorder="1" applyAlignment="1">
      <alignment horizontal="center" vertical="center"/>
    </xf>
    <xf numFmtId="0" fontId="7" fillId="0" borderId="2" xfId="0" applyFont="1" applyBorder="1"/>
    <xf numFmtId="0" fontId="3" fillId="0" borderId="5" xfId="0" applyFont="1" applyBorder="1" applyAlignment="1">
      <alignment horizontal="left" vertical="center"/>
    </xf>
    <xf numFmtId="49" fontId="3" fillId="0" borderId="5" xfId="0" applyNumberFormat="1" applyFont="1" applyBorder="1" applyAlignment="1">
      <alignment horizontal="left" vertical="center" wrapText="1"/>
    </xf>
    <xf numFmtId="164" fontId="7" fillId="0" borderId="5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3" fontId="3" fillId="0" borderId="0" xfId="0" applyNumberFormat="1" applyFont="1"/>
    <xf numFmtId="0" fontId="6" fillId="0" borderId="7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8" fillId="0" borderId="0" xfId="0" applyFont="1" applyAlignment="1">
      <alignment horizontal="left" vertical="center" wrapText="1"/>
    </xf>
    <xf numFmtId="4" fontId="7" fillId="0" borderId="5" xfId="0" applyNumberFormat="1" applyFont="1" applyBorder="1" applyAlignment="1">
      <alignment horizontal="center" vertical="center"/>
    </xf>
    <xf numFmtId="4" fontId="7" fillId="0" borderId="6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left" vertical="center" wrapText="1"/>
    </xf>
    <xf numFmtId="166" fontId="3" fillId="0" borderId="5" xfId="4" applyNumberFormat="1" applyFont="1" applyBorder="1" applyAlignment="1">
      <alignment horizontal="center" vertical="center"/>
    </xf>
    <xf numFmtId="165" fontId="7" fillId="0" borderId="5" xfId="0" applyNumberFormat="1" applyFont="1" applyBorder="1" applyAlignment="1">
      <alignment horizontal="center" vertical="center" wrapText="1"/>
    </xf>
    <xf numFmtId="167" fontId="7" fillId="0" borderId="1" xfId="4" applyNumberFormat="1" applyFont="1" applyBorder="1" applyAlignment="1">
      <alignment horizontal="center" vertical="center" wrapText="1"/>
    </xf>
    <xf numFmtId="166" fontId="3" fillId="0" borderId="0" xfId="0" applyNumberFormat="1" applyFont="1"/>
    <xf numFmtId="168" fontId="7" fillId="0" borderId="5" xfId="0" applyNumberFormat="1" applyFont="1" applyBorder="1" applyAlignment="1">
      <alignment horizontal="center" vertical="center" wrapText="1"/>
    </xf>
    <xf numFmtId="169" fontId="3" fillId="0" borderId="5" xfId="4" applyNumberFormat="1" applyFont="1" applyBorder="1" applyAlignment="1">
      <alignment horizontal="center" vertical="center"/>
    </xf>
    <xf numFmtId="43" fontId="3" fillId="0" borderId="0" xfId="0" applyNumberFormat="1" applyFont="1"/>
    <xf numFmtId="43" fontId="10" fillId="0" borderId="0" xfId="0" applyNumberFormat="1" applyFont="1"/>
    <xf numFmtId="169" fontId="3" fillId="0" borderId="0" xfId="0" applyNumberFormat="1" applyFont="1"/>
    <xf numFmtId="167" fontId="3" fillId="0" borderId="0" xfId="0" applyNumberFormat="1" applyFont="1"/>
    <xf numFmtId="169" fontId="10" fillId="0" borderId="0" xfId="0" applyNumberFormat="1" applyFont="1"/>
    <xf numFmtId="0" fontId="7" fillId="2" borderId="2" xfId="0" applyFont="1" applyFill="1" applyBorder="1"/>
    <xf numFmtId="0" fontId="7" fillId="2" borderId="5" xfId="0" applyFont="1" applyFill="1" applyBorder="1" applyAlignment="1">
      <alignment horizontal="left" vertical="center" wrapText="1"/>
    </xf>
    <xf numFmtId="169" fontId="3" fillId="2" borderId="5" xfId="4" applyNumberFormat="1" applyFont="1" applyFill="1" applyBorder="1" applyAlignment="1">
      <alignment horizontal="center" vertical="center"/>
    </xf>
    <xf numFmtId="166" fontId="3" fillId="2" borderId="5" xfId="4" applyNumberFormat="1" applyFont="1" applyFill="1" applyBorder="1" applyAlignment="1">
      <alignment horizontal="center" vertical="center"/>
    </xf>
    <xf numFmtId="165" fontId="7" fillId="2" borderId="5" xfId="0" applyNumberFormat="1" applyFont="1" applyFill="1" applyBorder="1" applyAlignment="1">
      <alignment horizontal="center" vertical="center" wrapText="1"/>
    </xf>
    <xf numFmtId="167" fontId="7" fillId="2" borderId="1" xfId="4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3" fontId="0" fillId="0" borderId="6" xfId="4" applyFont="1" applyBorder="1"/>
    <xf numFmtId="171" fontId="0" fillId="3" borderId="6" xfId="4" applyNumberFormat="1" applyFont="1" applyFill="1" applyBorder="1"/>
  </cellXfs>
  <cellStyles count="5">
    <cellStyle name="Обычный" xfId="0" builtinId="0"/>
    <cellStyle name="Обычный 2" xfId="1"/>
    <cellStyle name="Обычный 8" xfId="2"/>
    <cellStyle name="Процентный 3" xfId="3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erepashkinaNY/AppData/Local/Microsoft/Windows/Temporary%20Internet%20Files/Content.Outlook/3C2BMKXQ/&#1057;&#1072;&#1084;&#1072;&#1088;&#1072;&#1085;&#1077;&#1092;&#1090;&#1077;&#1075;&#1072;&#1079;%206%20000121796_&#1040;&#1082;&#1090;1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erepashkinaNY/AppData/Local/Microsoft/Windows/Temporary%20Internet%20Files/Content.Outlook/3C2BMKXQ/&#1055;&#1086;&#1074;&#1090;&#1086;&#1088;%206%20000013360_&#1040;&#1082;&#1090;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erepashkinaNY/AppData/Local/Microsoft/Windows/Temporary%20Internet%20Files/Content.Outlook/3C2BMKXQ/&#1055;&#1086;&#1074;&#1090;&#1086;&#1088;%206%20000013361_&#1040;&#1082;&#1090;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erepashkinaNY/AppData/Local/Microsoft/Windows/Temporary%20Internet%20Files/Content.Outlook/3C2BMKXQ/&#1087;&#1086;&#1090;&#1077;&#1088;&#1080;%20&#1089;&#1072;&#1084;&#1072;&#1088;&#1072;&#1085;&#1077;&#1092;&#1090;&#1077;&#1075;&#1072;&#1079;%20&#1084;&#1072;&#1088;&#1090;%2020xls_&#1040;&#1082;&#1090;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erepashkinaNY/AppData/Local/Microsoft/Windows/Temporary%20Internet%20Files/Content.Outlook/3C2BMKXQ/65159%20%20%2065160_&#1040;&#1082;&#1090;2%20(2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erepashkinaNY/AppData/Local/Microsoft/Windows/Temporary%20Internet%20Files/Content.Outlook/3C2BMKXQ/6%20000081960-6%20000081961-_&#1040;&#1082;&#1090;1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8;&#1077;&#1072;&#1083;&#1080;&#1079;&#1072;&#1094;&#1080;&#1080;%20&#1091;&#1089;&#1083;&#1091;&#1075;/%20&#1052;&#1056;&#1057;&#1050;%20&#1042;&#1086;&#1083;&#1075;&#1080;/&#1055;&#1083;&#1072;&#1085;%202015/&#1092;&#1072;&#1082;&#1090;%20&#1055;&#1086;&#1090;&#1077;&#1088;&#1080;%202015&#1075;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6">
          <cell r="DD16">
            <v>82</v>
          </cell>
        </row>
        <row r="17">
          <cell r="DD17">
            <v>1</v>
          </cell>
          <cell r="DF17">
            <v>182.7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6">
          <cell r="DD16">
            <v>1298250</v>
          </cell>
          <cell r="DF16">
            <v>3551065.58</v>
          </cell>
        </row>
        <row r="17">
          <cell r="DD17">
            <v>2000</v>
          </cell>
          <cell r="DF17">
            <v>5470.54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6">
          <cell r="DD16">
            <v>25994</v>
          </cell>
          <cell r="DF16">
            <v>2109.54</v>
          </cell>
        </row>
        <row r="17">
          <cell r="DD17">
            <v>53</v>
          </cell>
          <cell r="DF17">
            <v>9682.98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6">
          <cell r="DD16">
            <v>1251638</v>
          </cell>
          <cell r="DF16">
            <v>4102526.42</v>
          </cell>
        </row>
        <row r="17">
          <cell r="DD17">
            <v>1925</v>
          </cell>
          <cell r="DF17">
            <v>6309.63</v>
          </cell>
        </row>
        <row r="52">
          <cell r="DD52">
            <v>37</v>
          </cell>
          <cell r="DF52">
            <v>0.37</v>
          </cell>
        </row>
        <row r="53">
          <cell r="DF53">
            <v>182.7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 refreshError="1">
        <row r="16">
          <cell r="DF16">
            <v>2611037.46</v>
          </cell>
        </row>
        <row r="17">
          <cell r="DF17">
            <v>2523.73</v>
          </cell>
        </row>
        <row r="52">
          <cell r="DD52">
            <v>80365</v>
          </cell>
          <cell r="DF52">
            <v>4502.93</v>
          </cell>
        </row>
        <row r="53">
          <cell r="DD53">
            <v>132</v>
          </cell>
          <cell r="DF53">
            <v>24116.09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6">
          <cell r="DF16">
            <v>3737251.15</v>
          </cell>
        </row>
        <row r="17">
          <cell r="DF17">
            <v>5650.09</v>
          </cell>
        </row>
        <row r="52">
          <cell r="DF52">
            <v>358.78</v>
          </cell>
        </row>
        <row r="53">
          <cell r="DF53">
            <v>7873.12</v>
          </cell>
        </row>
        <row r="54">
          <cell r="DF54">
            <v>1927.46</v>
          </cell>
        </row>
        <row r="55">
          <cell r="DF55">
            <v>34116.050000000003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ПО_МРСК_ФСК"/>
      <sheetName val="сар"/>
      <sheetName val="сам "/>
      <sheetName val="ул"/>
      <sheetName val="ор"/>
      <sheetName val="чу"/>
      <sheetName val="пе"/>
      <sheetName val="мо"/>
      <sheetName val="СВОД"/>
      <sheetName val="сар (бух)"/>
      <sheetName val="сам (бух)"/>
      <sheetName val="ул (бух)"/>
      <sheetName val="ор (бух)"/>
      <sheetName val="пе (бух)"/>
      <sheetName val="чу (бух)"/>
      <sheetName val="мо (бух)"/>
      <sheetName val="СВОД (бух)"/>
      <sheetName val="Лист1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53">
          <cell r="E153">
            <v>29.75</v>
          </cell>
          <cell r="I153">
            <v>33.460999999999999</v>
          </cell>
          <cell r="L153">
            <v>44.195</v>
          </cell>
          <cell r="M153">
            <v>26.056999999999999</v>
          </cell>
          <cell r="N153">
            <v>15.914999999999999</v>
          </cell>
          <cell r="Q153">
            <v>42.982999999999997</v>
          </cell>
          <cell r="R153">
            <v>50.79</v>
          </cell>
          <cell r="S153">
            <v>71.760999999999996</v>
          </cell>
        </row>
        <row r="177">
          <cell r="I177">
            <v>8050</v>
          </cell>
          <cell r="L177">
            <v>8050</v>
          </cell>
          <cell r="M177">
            <v>8050</v>
          </cell>
          <cell r="N177">
            <v>8050</v>
          </cell>
          <cell r="Q177">
            <v>8050</v>
          </cell>
          <cell r="R177">
            <v>8050</v>
          </cell>
          <cell r="S177">
            <v>8050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zoomScaleNormal="100" zoomScaleSheetLayoutView="80" workbookViewId="0">
      <selection activeCell="G13" sqref="G13"/>
    </sheetView>
  </sheetViews>
  <sheetFormatPr defaultRowHeight="16.5" x14ac:dyDescent="0.3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7.140625" style="1" customWidth="1"/>
    <col min="6" max="6" width="18.42578125" style="1" customWidth="1"/>
    <col min="7" max="7" width="20.5703125" style="1" customWidth="1"/>
    <col min="8" max="8" width="18.140625" style="1" customWidth="1"/>
    <col min="9" max="16384" width="9.140625" style="1"/>
  </cols>
  <sheetData>
    <row r="1" spans="1:12" x14ac:dyDescent="0.3">
      <c r="A1" s="5" t="s">
        <v>10</v>
      </c>
      <c r="G1" s="2"/>
      <c r="H1" s="2" t="s">
        <v>6</v>
      </c>
    </row>
    <row r="3" spans="1:12" ht="75" customHeight="1" x14ac:dyDescent="0.3">
      <c r="A3" s="41" t="s">
        <v>30</v>
      </c>
      <c r="B3" s="41"/>
      <c r="C3" s="41"/>
      <c r="D3" s="41"/>
      <c r="E3" s="41"/>
      <c r="F3" s="41"/>
      <c r="G3" s="41"/>
      <c r="H3" s="41"/>
    </row>
    <row r="4" spans="1:12" ht="18.75" thickBot="1" x14ac:dyDescent="0.35">
      <c r="A4" s="20" t="s">
        <v>8</v>
      </c>
      <c r="B4" s="6"/>
      <c r="C4" s="6"/>
      <c r="D4" s="6"/>
      <c r="E4" s="6"/>
      <c r="F4" s="6"/>
      <c r="G4" s="6"/>
    </row>
    <row r="5" spans="1:12" ht="50.25" customHeight="1" x14ac:dyDescent="0.3">
      <c r="A5" s="17" t="s">
        <v>0</v>
      </c>
      <c r="B5" s="18" t="s">
        <v>2</v>
      </c>
      <c r="C5" s="18" t="s">
        <v>3</v>
      </c>
      <c r="D5" s="18" t="s">
        <v>26</v>
      </c>
      <c r="E5" s="18" t="s">
        <v>28</v>
      </c>
      <c r="F5" s="18" t="s">
        <v>9</v>
      </c>
      <c r="G5" s="19" t="s">
        <v>27</v>
      </c>
    </row>
    <row r="6" spans="1:12" ht="35.25" customHeight="1" thickBot="1" x14ac:dyDescent="0.35">
      <c r="A6" s="11" t="s">
        <v>21</v>
      </c>
      <c r="B6" s="23" t="s">
        <v>22</v>
      </c>
      <c r="C6" s="23" t="s">
        <v>23</v>
      </c>
      <c r="D6" s="24">
        <v>1.357</v>
      </c>
      <c r="E6" s="24"/>
      <c r="F6" s="28">
        <f>G6/D6</f>
        <v>2.9288798820928519</v>
      </c>
      <c r="G6" s="26">
        <v>3.9744899999999999</v>
      </c>
      <c r="H6" s="1" t="s">
        <v>24</v>
      </c>
    </row>
    <row r="7" spans="1:12" ht="35.25" customHeight="1" thickBot="1" x14ac:dyDescent="0.35">
      <c r="A7" s="11" t="s">
        <v>21</v>
      </c>
      <c r="B7" s="23" t="s">
        <v>22</v>
      </c>
      <c r="C7" s="23" t="s">
        <v>23</v>
      </c>
      <c r="D7" s="24">
        <v>1369.462</v>
      </c>
      <c r="E7" s="24"/>
      <c r="F7" s="28">
        <f>G7/D7</f>
        <v>2.9288839997020726</v>
      </c>
      <c r="G7" s="26">
        <v>4010.9953399999999</v>
      </c>
      <c r="H7" s="1" t="s">
        <v>25</v>
      </c>
    </row>
    <row r="8" spans="1:12" ht="35.25" customHeight="1" thickBot="1" x14ac:dyDescent="0.35">
      <c r="A8" s="11" t="s">
        <v>21</v>
      </c>
      <c r="B8" s="23" t="s">
        <v>22</v>
      </c>
      <c r="C8" s="23" t="s">
        <v>23</v>
      </c>
      <c r="D8" s="24">
        <v>0.223</v>
      </c>
      <c r="E8" s="24"/>
      <c r="F8" s="25">
        <f>G8/D8</f>
        <v>6.6053811659192829E-2</v>
      </c>
      <c r="G8" s="26">
        <v>1.473E-2</v>
      </c>
      <c r="H8" s="1" t="s">
        <v>29</v>
      </c>
    </row>
    <row r="9" spans="1:12" ht="35.25" customHeight="1" thickBot="1" x14ac:dyDescent="0.35">
      <c r="A9" s="11" t="s">
        <v>21</v>
      </c>
      <c r="B9" s="23" t="s">
        <v>22</v>
      </c>
      <c r="C9" s="23" t="s">
        <v>23</v>
      </c>
      <c r="D9" s="24"/>
      <c r="E9" s="29">
        <f>[1]TDSheet!$DD$17/1000</f>
        <v>1E-3</v>
      </c>
      <c r="F9" s="25">
        <f>G9/E9</f>
        <v>182.7</v>
      </c>
      <c r="G9" s="26">
        <f>[1]TDSheet!$DF$17/1000</f>
        <v>0.1827</v>
      </c>
      <c r="H9" s="1" t="s">
        <v>29</v>
      </c>
    </row>
    <row r="10" spans="1:12" x14ac:dyDescent="0.3">
      <c r="A10" s="1" t="s">
        <v>1</v>
      </c>
      <c r="B10" s="1" t="s">
        <v>7</v>
      </c>
    </row>
    <row r="11" spans="1:12" x14ac:dyDescent="0.3">
      <c r="J11" s="3"/>
      <c r="L11" s="3"/>
    </row>
    <row r="12" spans="1:12" x14ac:dyDescent="0.3">
      <c r="J12" s="3"/>
      <c r="L12" s="3"/>
    </row>
    <row r="13" spans="1:12" x14ac:dyDescent="0.3">
      <c r="F13" s="27"/>
      <c r="G13" s="30"/>
    </row>
    <row r="14" spans="1:12" x14ac:dyDescent="0.3">
      <c r="G14" s="30"/>
    </row>
    <row r="15" spans="1:12" x14ac:dyDescent="0.3">
      <c r="G15" s="31"/>
    </row>
  </sheetData>
  <mergeCells count="1">
    <mergeCell ref="A3:H3"/>
  </mergeCells>
  <pageMargins left="0.7" right="0.7" top="0.75" bottom="0.75" header="0.3" footer="0.3"/>
  <pageSetup paperSize="9" scale="4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A4" sqref="A4"/>
    </sheetView>
  </sheetViews>
  <sheetFormatPr defaultRowHeight="16.5" x14ac:dyDescent="0.3"/>
  <cols>
    <col min="1" max="1" width="35" style="1" customWidth="1"/>
    <col min="2" max="2" width="29.85546875" style="1" customWidth="1"/>
    <col min="3" max="3" width="31.85546875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41" t="s">
        <v>15</v>
      </c>
      <c r="B3" s="41"/>
      <c r="C3" s="41"/>
      <c r="D3" s="41"/>
      <c r="E3" s="41"/>
      <c r="F3" s="41"/>
      <c r="G3" s="41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 x14ac:dyDescent="0.35">
      <c r="A6" s="11" t="s">
        <v>13</v>
      </c>
      <c r="B6" s="12" t="s">
        <v>11</v>
      </c>
      <c r="C6" s="13" t="s">
        <v>12</v>
      </c>
      <c r="D6" s="21">
        <f>'[7]ор (бух)'!$L$153/1000</f>
        <v>4.4194999999999998E-2</v>
      </c>
      <c r="E6" s="14">
        <f>'[7]ор (бух)'!$L$177</f>
        <v>8050</v>
      </c>
      <c r="F6" s="15">
        <f t="shared" ref="F6" si="0">D6*E6/1000</f>
        <v>0.35576975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4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A4" sqref="A4"/>
    </sheetView>
  </sheetViews>
  <sheetFormatPr defaultRowHeight="16.5" x14ac:dyDescent="0.3"/>
  <cols>
    <col min="1" max="1" width="35" style="1" customWidth="1"/>
    <col min="2" max="2" width="30.85546875" style="1" customWidth="1"/>
    <col min="3" max="3" width="31.85546875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41" t="s">
        <v>16</v>
      </c>
      <c r="B3" s="41"/>
      <c r="C3" s="41"/>
      <c r="D3" s="41"/>
      <c r="E3" s="41"/>
      <c r="F3" s="41"/>
      <c r="G3" s="41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 x14ac:dyDescent="0.35">
      <c r="A6" s="11" t="s">
        <v>13</v>
      </c>
      <c r="B6" s="12" t="s">
        <v>11</v>
      </c>
      <c r="C6" s="13" t="s">
        <v>12</v>
      </c>
      <c r="D6" s="21">
        <f>'[7]ор (бух)'!$M$153/1000</f>
        <v>2.6057E-2</v>
      </c>
      <c r="E6" s="14">
        <f>'[7]ор (бух)'!$M$177</f>
        <v>8050</v>
      </c>
      <c r="F6" s="15">
        <f t="shared" ref="F6" si="0">D6*E6/1000</f>
        <v>0.20975885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48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A4" sqref="A4"/>
    </sheetView>
  </sheetViews>
  <sheetFormatPr defaultRowHeight="16.5" x14ac:dyDescent="0.3"/>
  <cols>
    <col min="1" max="1" width="35" style="1" customWidth="1"/>
    <col min="2" max="2" width="31.28515625" style="1" customWidth="1"/>
    <col min="3" max="3" width="31.5703125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41" t="s">
        <v>17</v>
      </c>
      <c r="B3" s="41"/>
      <c r="C3" s="41"/>
      <c r="D3" s="41"/>
      <c r="E3" s="41"/>
      <c r="F3" s="41"/>
      <c r="G3" s="41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 x14ac:dyDescent="0.35">
      <c r="A6" s="11" t="s">
        <v>13</v>
      </c>
      <c r="B6" s="12" t="s">
        <v>11</v>
      </c>
      <c r="C6" s="13" t="s">
        <v>12</v>
      </c>
      <c r="D6" s="21">
        <f>'[7]ор (бух)'!$N$153/1000</f>
        <v>1.5914999999999999E-2</v>
      </c>
      <c r="E6" s="14">
        <f>'[7]ор (бух)'!$N$177</f>
        <v>8050</v>
      </c>
      <c r="F6" s="15">
        <f t="shared" ref="F6" si="0">D6*E6/1000</f>
        <v>0.12811575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48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A4" sqref="A4"/>
    </sheetView>
  </sheetViews>
  <sheetFormatPr defaultRowHeight="16.5" x14ac:dyDescent="0.3"/>
  <cols>
    <col min="1" max="1" width="35" style="1" customWidth="1"/>
    <col min="2" max="2" width="29.85546875" style="1" customWidth="1"/>
    <col min="3" max="3" width="27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41" t="s">
        <v>18</v>
      </c>
      <c r="B3" s="41"/>
      <c r="C3" s="41"/>
      <c r="D3" s="41"/>
      <c r="E3" s="41"/>
      <c r="F3" s="41"/>
      <c r="G3" s="41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 x14ac:dyDescent="0.35">
      <c r="A6" s="11" t="s">
        <v>13</v>
      </c>
      <c r="B6" s="12" t="s">
        <v>11</v>
      </c>
      <c r="C6" s="13" t="s">
        <v>12</v>
      </c>
      <c r="D6" s="21">
        <f>'[7]ор (бух)'!$Q$153/1000</f>
        <v>4.2983E-2</v>
      </c>
      <c r="E6" s="14">
        <f>'[7]ор (бух)'!$Q$177</f>
        <v>8050</v>
      </c>
      <c r="F6" s="15">
        <f t="shared" ref="F6" si="0">D6*E6/1000</f>
        <v>0.34601314999999999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5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F6" sqref="F6"/>
    </sheetView>
  </sheetViews>
  <sheetFormatPr defaultRowHeight="16.5" x14ac:dyDescent="0.3"/>
  <cols>
    <col min="1" max="1" width="35" style="1" customWidth="1"/>
    <col min="2" max="2" width="29.85546875" style="1" customWidth="1"/>
    <col min="3" max="3" width="27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41" t="s">
        <v>19</v>
      </c>
      <c r="B3" s="41"/>
      <c r="C3" s="41"/>
      <c r="D3" s="41"/>
      <c r="E3" s="41"/>
      <c r="F3" s="41"/>
      <c r="G3" s="41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 x14ac:dyDescent="0.35">
      <c r="A6" s="11" t="s">
        <v>13</v>
      </c>
      <c r="B6" s="12" t="s">
        <v>11</v>
      </c>
      <c r="C6" s="13" t="s">
        <v>12</v>
      </c>
      <c r="D6" s="21">
        <f>'[7]ор (бух)'!$R$153/1000</f>
        <v>5.0790000000000002E-2</v>
      </c>
      <c r="E6" s="14">
        <f>'[7]ор (бух)'!$R$177</f>
        <v>8050</v>
      </c>
      <c r="F6" s="15">
        <f t="shared" ref="F6" si="0">D6*E6/1000</f>
        <v>0.40885950000000004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5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F6" sqref="F6"/>
    </sheetView>
  </sheetViews>
  <sheetFormatPr defaultRowHeight="16.5" x14ac:dyDescent="0.3"/>
  <cols>
    <col min="1" max="1" width="35" style="1" customWidth="1"/>
    <col min="2" max="2" width="29.85546875" style="1" customWidth="1"/>
    <col min="3" max="3" width="27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41" t="s">
        <v>20</v>
      </c>
      <c r="B3" s="41"/>
      <c r="C3" s="41"/>
      <c r="D3" s="41"/>
      <c r="E3" s="41"/>
      <c r="F3" s="41"/>
      <c r="G3" s="41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 x14ac:dyDescent="0.35">
      <c r="A6" s="11" t="s">
        <v>13</v>
      </c>
      <c r="B6" s="12" t="s">
        <v>11</v>
      </c>
      <c r="C6" s="13" t="s">
        <v>12</v>
      </c>
      <c r="D6" s="21">
        <f>'[7]ор (бух)'!$S$153/1000</f>
        <v>7.1760999999999991E-2</v>
      </c>
      <c r="E6" s="14">
        <f>'[7]ор (бух)'!$S$177</f>
        <v>8050</v>
      </c>
      <c r="F6" s="15">
        <f t="shared" ref="F6" si="0">D6*E6/1000</f>
        <v>0.57767604999999989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5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workbookViewId="0">
      <selection activeCell="E19" sqref="E19"/>
    </sheetView>
  </sheetViews>
  <sheetFormatPr defaultRowHeight="16.5" x14ac:dyDescent="0.3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7.140625" style="1" customWidth="1"/>
    <col min="6" max="6" width="18.42578125" style="1" customWidth="1"/>
    <col min="7" max="7" width="20.5703125" style="1" customWidth="1"/>
    <col min="8" max="8" width="18.140625" style="1" customWidth="1"/>
    <col min="9" max="9" width="9.140625" style="1"/>
    <col min="10" max="10" width="10.140625" style="1" bestFit="1" customWidth="1"/>
    <col min="11" max="16384" width="9.140625" style="1"/>
  </cols>
  <sheetData>
    <row r="1" spans="1:12" x14ac:dyDescent="0.3">
      <c r="A1" s="5" t="s">
        <v>10</v>
      </c>
      <c r="G1" s="2"/>
      <c r="H1" s="2" t="s">
        <v>6</v>
      </c>
    </row>
    <row r="3" spans="1:12" ht="75" customHeight="1" x14ac:dyDescent="0.3">
      <c r="A3" s="41" t="s">
        <v>38</v>
      </c>
      <c r="B3" s="41"/>
      <c r="C3" s="41"/>
      <c r="D3" s="41"/>
      <c r="E3" s="41"/>
      <c r="F3" s="41"/>
      <c r="G3" s="41"/>
      <c r="H3" s="41"/>
    </row>
    <row r="4" spans="1:12" ht="18.75" thickBot="1" x14ac:dyDescent="0.35">
      <c r="A4" s="20" t="s">
        <v>8</v>
      </c>
      <c r="B4" s="6"/>
      <c r="C4" s="6"/>
      <c r="D4" s="6"/>
      <c r="E4" s="6"/>
      <c r="F4" s="6"/>
      <c r="G4" s="6"/>
    </row>
    <row r="5" spans="1:12" ht="50.25" customHeight="1" x14ac:dyDescent="0.3">
      <c r="A5" s="17" t="s">
        <v>0</v>
      </c>
      <c r="B5" s="18" t="s">
        <v>2</v>
      </c>
      <c r="C5" s="18" t="s">
        <v>3</v>
      </c>
      <c r="D5" s="18" t="s">
        <v>26</v>
      </c>
      <c r="E5" s="18" t="s">
        <v>28</v>
      </c>
      <c r="F5" s="18" t="s">
        <v>9</v>
      </c>
      <c r="G5" s="19" t="s">
        <v>27</v>
      </c>
    </row>
    <row r="6" spans="1:12" ht="35.25" customHeight="1" thickBot="1" x14ac:dyDescent="0.35">
      <c r="A6" s="11" t="s">
        <v>21</v>
      </c>
      <c r="B6" s="23" t="s">
        <v>22</v>
      </c>
      <c r="C6" s="23" t="s">
        <v>23</v>
      </c>
      <c r="D6" s="29">
        <v>3.5259999999999998</v>
      </c>
      <c r="E6" s="24"/>
      <c r="F6" s="25">
        <v>3.1519279999999998</v>
      </c>
      <c r="G6" s="26">
        <v>11113.7</v>
      </c>
      <c r="H6" s="1" t="s">
        <v>24</v>
      </c>
    </row>
    <row r="7" spans="1:12" ht="35.25" customHeight="1" thickBot="1" x14ac:dyDescent="0.35">
      <c r="A7" s="11" t="s">
        <v>21</v>
      </c>
      <c r="B7" s="23" t="s">
        <v>22</v>
      </c>
      <c r="C7" s="23" t="s">
        <v>23</v>
      </c>
      <c r="D7" s="42">
        <v>1182.9829999999999</v>
      </c>
      <c r="E7" s="24"/>
      <c r="F7" s="25">
        <v>3.1519279999999998</v>
      </c>
      <c r="G7" s="26">
        <v>3728677.24</v>
      </c>
      <c r="H7" s="1" t="s">
        <v>25</v>
      </c>
    </row>
    <row r="8" spans="1:12" ht="35.25" customHeight="1" thickBot="1" x14ac:dyDescent="0.35">
      <c r="A8" s="35" t="s">
        <v>21</v>
      </c>
      <c r="B8" s="36" t="s">
        <v>22</v>
      </c>
      <c r="C8" s="36" t="s">
        <v>23</v>
      </c>
      <c r="D8" s="37">
        <v>32.026000000000003</v>
      </c>
      <c r="E8" s="38"/>
      <c r="F8" s="39">
        <v>7.1482000000000004E-2</v>
      </c>
      <c r="G8" s="40">
        <v>2289.2800000000002</v>
      </c>
      <c r="H8" s="1" t="s">
        <v>29</v>
      </c>
    </row>
    <row r="9" spans="1:12" ht="35.25" customHeight="1" thickBot="1" x14ac:dyDescent="0.35">
      <c r="A9" s="35" t="s">
        <v>21</v>
      </c>
      <c r="B9" s="36" t="s">
        <v>22</v>
      </c>
      <c r="C9" s="36" t="s">
        <v>23</v>
      </c>
      <c r="D9" s="38">
        <v>3.5019999999999998</v>
      </c>
      <c r="E9" s="37"/>
      <c r="F9" s="43">
        <v>0.01</v>
      </c>
      <c r="G9" s="40">
        <v>35.020000000000003</v>
      </c>
      <c r="H9" s="1" t="s">
        <v>29</v>
      </c>
    </row>
    <row r="10" spans="1:12" ht="35.25" customHeight="1" thickBot="1" x14ac:dyDescent="0.35">
      <c r="A10" s="35" t="s">
        <v>21</v>
      </c>
      <c r="B10" s="36" t="s">
        <v>22</v>
      </c>
      <c r="C10" s="36" t="s">
        <v>23</v>
      </c>
      <c r="D10" s="38"/>
      <c r="E10" s="37">
        <v>68</v>
      </c>
      <c r="F10" s="39">
        <v>192.74605</v>
      </c>
      <c r="G10" s="40">
        <v>13106.73</v>
      </c>
      <c r="H10" s="1" t="s">
        <v>29</v>
      </c>
    </row>
    <row r="11" spans="1:12" x14ac:dyDescent="0.3">
      <c r="A11" s="1" t="s">
        <v>1</v>
      </c>
      <c r="B11" s="1" t="s">
        <v>7</v>
      </c>
    </row>
    <row r="12" spans="1:12" x14ac:dyDescent="0.3">
      <c r="J12" s="3"/>
      <c r="L12" s="3"/>
    </row>
    <row r="13" spans="1:12" x14ac:dyDescent="0.3">
      <c r="G13" s="32"/>
      <c r="J13" s="3"/>
      <c r="L13" s="3"/>
    </row>
    <row r="14" spans="1:12" x14ac:dyDescent="0.3">
      <c r="F14" s="27"/>
      <c r="G14" s="30"/>
    </row>
    <row r="15" spans="1:12" x14ac:dyDescent="0.3">
      <c r="G15" s="30"/>
    </row>
    <row r="16" spans="1:12" x14ac:dyDescent="0.3">
      <c r="G16" s="31"/>
    </row>
    <row r="17" spans="6:7" x14ac:dyDescent="0.3">
      <c r="G17" s="27"/>
    </row>
    <row r="18" spans="6:7" x14ac:dyDescent="0.3">
      <c r="F18" s="30"/>
      <c r="G18" s="34"/>
    </row>
    <row r="21" spans="6:7" x14ac:dyDescent="0.3">
      <c r="G21" s="33"/>
    </row>
  </sheetData>
  <mergeCells count="1">
    <mergeCell ref="A3:H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zoomScaleNormal="100" zoomScaleSheetLayoutView="80" workbookViewId="0">
      <selection activeCell="G13" sqref="G13"/>
    </sheetView>
  </sheetViews>
  <sheetFormatPr defaultRowHeight="16.5" x14ac:dyDescent="0.3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7.140625" style="1" customWidth="1"/>
    <col min="6" max="6" width="18.42578125" style="1" customWidth="1"/>
    <col min="7" max="7" width="20.5703125" style="1" customWidth="1"/>
    <col min="8" max="8" width="18.140625" style="1" customWidth="1"/>
    <col min="9" max="16384" width="9.140625" style="1"/>
  </cols>
  <sheetData>
    <row r="1" spans="1:12" x14ac:dyDescent="0.3">
      <c r="A1" s="5" t="s">
        <v>10</v>
      </c>
      <c r="G1" s="2"/>
      <c r="H1" s="2" t="s">
        <v>6</v>
      </c>
    </row>
    <row r="3" spans="1:12" ht="75" customHeight="1" x14ac:dyDescent="0.3">
      <c r="A3" s="41" t="s">
        <v>31</v>
      </c>
      <c r="B3" s="41"/>
      <c r="C3" s="41"/>
      <c r="D3" s="41"/>
      <c r="E3" s="41"/>
      <c r="F3" s="41"/>
      <c r="G3" s="41"/>
      <c r="H3" s="41"/>
    </row>
    <row r="4" spans="1:12" ht="18.75" thickBot="1" x14ac:dyDescent="0.35">
      <c r="A4" s="20" t="s">
        <v>8</v>
      </c>
      <c r="B4" s="6"/>
      <c r="C4" s="6"/>
      <c r="D4" s="6"/>
      <c r="E4" s="6"/>
      <c r="F4" s="6"/>
      <c r="G4" s="6"/>
    </row>
    <row r="5" spans="1:12" ht="50.25" customHeight="1" x14ac:dyDescent="0.3">
      <c r="A5" s="17" t="s">
        <v>0</v>
      </c>
      <c r="B5" s="18" t="s">
        <v>2</v>
      </c>
      <c r="C5" s="18" t="s">
        <v>3</v>
      </c>
      <c r="D5" s="18" t="s">
        <v>26</v>
      </c>
      <c r="E5" s="18" t="s">
        <v>28</v>
      </c>
      <c r="F5" s="18" t="s">
        <v>9</v>
      </c>
      <c r="G5" s="19" t="s">
        <v>27</v>
      </c>
    </row>
    <row r="6" spans="1:12" ht="35.25" customHeight="1" thickBot="1" x14ac:dyDescent="0.35">
      <c r="A6" s="11" t="s">
        <v>21</v>
      </c>
      <c r="B6" s="23" t="s">
        <v>22</v>
      </c>
      <c r="C6" s="23" t="s">
        <v>23</v>
      </c>
      <c r="D6" s="24">
        <f>[2]TDSheet!$DD$17/1000</f>
        <v>2</v>
      </c>
      <c r="E6" s="24"/>
      <c r="F6" s="28">
        <f>G6/D6</f>
        <v>2.7352699999999999</v>
      </c>
      <c r="G6" s="26">
        <f>[2]TDSheet!$DF$17/1000</f>
        <v>5.4705399999999997</v>
      </c>
      <c r="H6" s="1" t="s">
        <v>24</v>
      </c>
    </row>
    <row r="7" spans="1:12" ht="35.25" customHeight="1" thickBot="1" x14ac:dyDescent="0.35">
      <c r="A7" s="11" t="s">
        <v>21</v>
      </c>
      <c r="B7" s="23" t="s">
        <v>22</v>
      </c>
      <c r="C7" s="23" t="s">
        <v>23</v>
      </c>
      <c r="D7" s="24">
        <f>[2]TDSheet!$DD$16/1000</f>
        <v>1298.25</v>
      </c>
      <c r="E7" s="24"/>
      <c r="F7" s="28">
        <f>G7/D7</f>
        <v>2.7352710032736374</v>
      </c>
      <c r="G7" s="26">
        <f>[2]TDSheet!$DF$16/1000</f>
        <v>3551.06558</v>
      </c>
      <c r="H7" s="1" t="s">
        <v>25</v>
      </c>
    </row>
    <row r="8" spans="1:12" ht="35.25" customHeight="1" thickBot="1" x14ac:dyDescent="0.35">
      <c r="A8" s="11" t="s">
        <v>21</v>
      </c>
      <c r="B8" s="23" t="s">
        <v>22</v>
      </c>
      <c r="C8" s="23" t="s">
        <v>23</v>
      </c>
      <c r="D8" s="24">
        <f>[3]TDSheet!$DD$16/1000</f>
        <v>25.994</v>
      </c>
      <c r="E8" s="24"/>
      <c r="F8" s="25">
        <f>G8/D8</f>
        <v>8.1154881895822109E-2</v>
      </c>
      <c r="G8" s="26">
        <f>[3]TDSheet!$DF$16/1000</f>
        <v>2.10954</v>
      </c>
      <c r="H8" s="1" t="s">
        <v>29</v>
      </c>
    </row>
    <row r="9" spans="1:12" ht="35.25" customHeight="1" thickBot="1" x14ac:dyDescent="0.35">
      <c r="A9" s="11" t="s">
        <v>21</v>
      </c>
      <c r="B9" s="23" t="s">
        <v>22</v>
      </c>
      <c r="C9" s="23" t="s">
        <v>23</v>
      </c>
      <c r="D9" s="24"/>
      <c r="E9" s="29">
        <f>[3]TDSheet!$DD$17/1000</f>
        <v>5.2999999999999999E-2</v>
      </c>
      <c r="F9" s="25">
        <f>G9/E9</f>
        <v>182.69773584905658</v>
      </c>
      <c r="G9" s="26">
        <f>[3]TDSheet!$DF$17/1000</f>
        <v>9.6829799999999988</v>
      </c>
      <c r="H9" s="1" t="s">
        <v>29</v>
      </c>
    </row>
    <row r="10" spans="1:12" x14ac:dyDescent="0.3">
      <c r="A10" s="1" t="s">
        <v>1</v>
      </c>
      <c r="B10" s="1" t="s">
        <v>7</v>
      </c>
    </row>
    <row r="11" spans="1:12" x14ac:dyDescent="0.3">
      <c r="J11" s="3"/>
      <c r="L11" s="3"/>
    </row>
    <row r="12" spans="1:12" x14ac:dyDescent="0.3">
      <c r="J12" s="3"/>
      <c r="L12" s="3"/>
    </row>
    <row r="13" spans="1:12" x14ac:dyDescent="0.3">
      <c r="F13" s="27"/>
      <c r="G13" s="30"/>
    </row>
    <row r="14" spans="1:12" x14ac:dyDescent="0.3">
      <c r="G14" s="30"/>
    </row>
    <row r="15" spans="1:12" x14ac:dyDescent="0.3">
      <c r="G15" s="31"/>
    </row>
  </sheetData>
  <mergeCells count="1">
    <mergeCell ref="A3:H3"/>
  </mergeCells>
  <pageMargins left="0.7" right="0.7" top="0.75" bottom="0.75" header="0.3" footer="0.3"/>
  <pageSetup paperSize="9" scale="4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zoomScaleNormal="100" zoomScaleSheetLayoutView="80" workbookViewId="0">
      <selection activeCell="G13" sqref="G13:G16"/>
    </sheetView>
  </sheetViews>
  <sheetFormatPr defaultRowHeight="16.5" x14ac:dyDescent="0.3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7.140625" style="1" customWidth="1"/>
    <col min="6" max="6" width="18.42578125" style="1" customWidth="1"/>
    <col min="7" max="7" width="20.5703125" style="1" customWidth="1"/>
    <col min="8" max="8" width="18.140625" style="1" customWidth="1"/>
    <col min="9" max="16384" width="9.140625" style="1"/>
  </cols>
  <sheetData>
    <row r="1" spans="1:12" x14ac:dyDescent="0.3">
      <c r="A1" s="5" t="s">
        <v>10</v>
      </c>
      <c r="G1" s="2"/>
      <c r="H1" s="2" t="s">
        <v>6</v>
      </c>
    </row>
    <row r="3" spans="1:12" ht="75" customHeight="1" x14ac:dyDescent="0.3">
      <c r="A3" s="41" t="s">
        <v>32</v>
      </c>
      <c r="B3" s="41"/>
      <c r="C3" s="41"/>
      <c r="D3" s="41"/>
      <c r="E3" s="41"/>
      <c r="F3" s="41"/>
      <c r="G3" s="41"/>
      <c r="H3" s="41"/>
    </row>
    <row r="4" spans="1:12" ht="18.75" thickBot="1" x14ac:dyDescent="0.35">
      <c r="A4" s="20" t="s">
        <v>8</v>
      </c>
      <c r="B4" s="6"/>
      <c r="C4" s="6"/>
      <c r="D4" s="6"/>
      <c r="E4" s="6"/>
      <c r="F4" s="6"/>
      <c r="G4" s="6"/>
    </row>
    <row r="5" spans="1:12" ht="50.25" customHeight="1" x14ac:dyDescent="0.3">
      <c r="A5" s="17" t="s">
        <v>0</v>
      </c>
      <c r="B5" s="18" t="s">
        <v>2</v>
      </c>
      <c r="C5" s="18" t="s">
        <v>3</v>
      </c>
      <c r="D5" s="18" t="s">
        <v>26</v>
      </c>
      <c r="E5" s="18" t="s">
        <v>28</v>
      </c>
      <c r="F5" s="18" t="s">
        <v>9</v>
      </c>
      <c r="G5" s="19" t="s">
        <v>27</v>
      </c>
    </row>
    <row r="6" spans="1:12" ht="35.25" customHeight="1" thickBot="1" x14ac:dyDescent="0.35">
      <c r="A6" s="11" t="s">
        <v>21</v>
      </c>
      <c r="B6" s="23" t="s">
        <v>22</v>
      </c>
      <c r="C6" s="23" t="s">
        <v>23</v>
      </c>
      <c r="D6" s="24">
        <f>[4]TDSheet!$DD$17/1000</f>
        <v>1.925</v>
      </c>
      <c r="E6" s="24"/>
      <c r="F6" s="28">
        <f>G6/D6</f>
        <v>3.2777298701298703</v>
      </c>
      <c r="G6" s="26">
        <f>[4]TDSheet!$DF$17/1000</f>
        <v>6.3096300000000003</v>
      </c>
      <c r="H6" s="1" t="s">
        <v>24</v>
      </c>
    </row>
    <row r="7" spans="1:12" ht="35.25" customHeight="1" thickBot="1" x14ac:dyDescent="0.35">
      <c r="A7" s="11" t="s">
        <v>21</v>
      </c>
      <c r="B7" s="23" t="s">
        <v>22</v>
      </c>
      <c r="C7" s="23" t="s">
        <v>23</v>
      </c>
      <c r="D7" s="24">
        <f>[4]TDSheet!$DD$16/1000</f>
        <v>1251.6379999999999</v>
      </c>
      <c r="E7" s="24"/>
      <c r="F7" s="28">
        <f>G7/D7</f>
        <v>3.2777260038445624</v>
      </c>
      <c r="G7" s="26">
        <f>[4]TDSheet!$DF$16/1000</f>
        <v>4102.5264200000001</v>
      </c>
      <c r="H7" s="1" t="s">
        <v>25</v>
      </c>
    </row>
    <row r="8" spans="1:12" ht="35.25" customHeight="1" thickBot="1" x14ac:dyDescent="0.35">
      <c r="A8" s="11" t="s">
        <v>21</v>
      </c>
      <c r="B8" s="23" t="s">
        <v>22</v>
      </c>
      <c r="C8" s="23" t="s">
        <v>23</v>
      </c>
      <c r="D8" s="24">
        <f>[4]TDSheet!$DD$52/1000</f>
        <v>3.6999999999999998E-2</v>
      </c>
      <c r="E8" s="24"/>
      <c r="F8" s="25">
        <f>G8/D8</f>
        <v>0.01</v>
      </c>
      <c r="G8" s="26">
        <f>[4]TDSheet!$DF$52/1000</f>
        <v>3.6999999999999999E-4</v>
      </c>
      <c r="H8" s="1" t="s">
        <v>29</v>
      </c>
    </row>
    <row r="9" spans="1:12" ht="35.25" customHeight="1" thickBot="1" x14ac:dyDescent="0.35">
      <c r="A9" s="11" t="s">
        <v>21</v>
      </c>
      <c r="B9" s="23" t="s">
        <v>22</v>
      </c>
      <c r="C9" s="23" t="s">
        <v>23</v>
      </c>
      <c r="D9" s="24"/>
      <c r="E9" s="29">
        <f>1/1000</f>
        <v>1E-3</v>
      </c>
      <c r="F9" s="25">
        <f>G9/E9</f>
        <v>182.7</v>
      </c>
      <c r="G9" s="26">
        <f>[4]TDSheet!$DF$53/1000</f>
        <v>0.1827</v>
      </c>
      <c r="H9" s="1" t="s">
        <v>29</v>
      </c>
    </row>
    <row r="10" spans="1:12" x14ac:dyDescent="0.3">
      <c r="A10" s="1" t="s">
        <v>1</v>
      </c>
      <c r="B10" s="1" t="s">
        <v>7</v>
      </c>
    </row>
    <row r="11" spans="1:12" x14ac:dyDescent="0.3">
      <c r="J11" s="3"/>
      <c r="L11" s="3"/>
    </row>
    <row r="12" spans="1:12" x14ac:dyDescent="0.3">
      <c r="J12" s="3"/>
      <c r="L12" s="3"/>
    </row>
    <row r="13" spans="1:12" x14ac:dyDescent="0.3">
      <c r="F13" s="27"/>
      <c r="G13" s="30"/>
    </row>
    <row r="14" spans="1:12" x14ac:dyDescent="0.3">
      <c r="G14" s="30"/>
    </row>
    <row r="15" spans="1:12" x14ac:dyDescent="0.3">
      <c r="G15" s="31"/>
    </row>
    <row r="16" spans="1:12" x14ac:dyDescent="0.3">
      <c r="G16" s="27"/>
    </row>
  </sheetData>
  <mergeCells count="1">
    <mergeCell ref="A3:H3"/>
  </mergeCells>
  <pageMargins left="0.7" right="0.7" top="0.75" bottom="0.75" header="0.3" footer="0.3"/>
  <pageSetup paperSize="9" scale="4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zoomScaleNormal="100" zoomScaleSheetLayoutView="80" workbookViewId="0">
      <selection activeCell="G14" sqref="G14:G17"/>
    </sheetView>
  </sheetViews>
  <sheetFormatPr defaultRowHeight="16.5" x14ac:dyDescent="0.3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7.140625" style="1" customWidth="1"/>
    <col min="6" max="6" width="18.42578125" style="1" customWidth="1"/>
    <col min="7" max="7" width="20.5703125" style="1" customWidth="1"/>
    <col min="8" max="8" width="18.140625" style="1" customWidth="1"/>
    <col min="9" max="16384" width="9.140625" style="1"/>
  </cols>
  <sheetData>
    <row r="1" spans="1:12" x14ac:dyDescent="0.3">
      <c r="A1" s="5" t="s">
        <v>10</v>
      </c>
      <c r="G1" s="2"/>
      <c r="H1" s="2" t="s">
        <v>6</v>
      </c>
    </row>
    <row r="3" spans="1:12" ht="75" customHeight="1" x14ac:dyDescent="0.3">
      <c r="A3" s="41" t="s">
        <v>33</v>
      </c>
      <c r="B3" s="41"/>
      <c r="C3" s="41"/>
      <c r="D3" s="41"/>
      <c r="E3" s="41"/>
      <c r="F3" s="41"/>
      <c r="G3" s="41"/>
      <c r="H3" s="41"/>
    </row>
    <row r="4" spans="1:12" ht="18.75" thickBot="1" x14ac:dyDescent="0.35">
      <c r="A4" s="20" t="s">
        <v>8</v>
      </c>
      <c r="B4" s="6"/>
      <c r="C4" s="6"/>
      <c r="D4" s="6"/>
      <c r="E4" s="6"/>
      <c r="F4" s="6"/>
      <c r="G4" s="6"/>
    </row>
    <row r="5" spans="1:12" ht="50.25" customHeight="1" x14ac:dyDescent="0.3">
      <c r="A5" s="17" t="s">
        <v>0</v>
      </c>
      <c r="B5" s="18" t="s">
        <v>2</v>
      </c>
      <c r="C5" s="18" t="s">
        <v>3</v>
      </c>
      <c r="D5" s="18" t="s">
        <v>26</v>
      </c>
      <c r="E5" s="18" t="s">
        <v>28</v>
      </c>
      <c r="F5" s="18" t="s">
        <v>9</v>
      </c>
      <c r="G5" s="19" t="s">
        <v>27</v>
      </c>
    </row>
    <row r="6" spans="1:12" ht="35.25" customHeight="1" thickBot="1" x14ac:dyDescent="0.35">
      <c r="A6" s="11" t="s">
        <v>21</v>
      </c>
      <c r="B6" s="23" t="s">
        <v>22</v>
      </c>
      <c r="C6" s="23" t="s">
        <v>23</v>
      </c>
      <c r="D6" s="24">
        <v>1.5640000000000001</v>
      </c>
      <c r="E6" s="24"/>
      <c r="F6" s="28">
        <f>G6/D6</f>
        <v>2.643983375959079</v>
      </c>
      <c r="G6" s="26">
        <v>4.1351899999999997</v>
      </c>
      <c r="H6" s="1" t="s">
        <v>24</v>
      </c>
    </row>
    <row r="7" spans="1:12" ht="35.25" customHeight="1" thickBot="1" x14ac:dyDescent="0.35">
      <c r="A7" s="11" t="s">
        <v>21</v>
      </c>
      <c r="B7" s="23" t="s">
        <v>22</v>
      </c>
      <c r="C7" s="23" t="s">
        <v>23</v>
      </c>
      <c r="D7" s="24">
        <v>1128.8389999999999</v>
      </c>
      <c r="E7" s="24"/>
      <c r="F7" s="28">
        <f>G7/D7</f>
        <v>2.643981001719466</v>
      </c>
      <c r="G7" s="26">
        <v>2984.62887</v>
      </c>
      <c r="H7" s="1" t="s">
        <v>25</v>
      </c>
    </row>
    <row r="8" spans="1:12" ht="35.25" customHeight="1" thickBot="1" x14ac:dyDescent="0.35">
      <c r="A8" s="11" t="s">
        <v>21</v>
      </c>
      <c r="B8" s="23" t="s">
        <v>22</v>
      </c>
      <c r="C8" s="23" t="s">
        <v>23</v>
      </c>
      <c r="D8" s="24">
        <f>78/1000</f>
        <v>7.8E-2</v>
      </c>
      <c r="E8" s="24"/>
      <c r="F8" s="25">
        <f>G8/D8</f>
        <v>8.269230769230769E-2</v>
      </c>
      <c r="G8" s="26">
        <f>6.45/1000</f>
        <v>6.45E-3</v>
      </c>
      <c r="H8" s="1" t="s">
        <v>29</v>
      </c>
    </row>
    <row r="9" spans="1:12" ht="35.25" customHeight="1" thickBot="1" x14ac:dyDescent="0.35">
      <c r="A9" s="11" t="s">
        <v>21</v>
      </c>
      <c r="B9" s="23" t="s">
        <v>22</v>
      </c>
      <c r="C9" s="23" t="s">
        <v>23</v>
      </c>
      <c r="D9" s="24"/>
      <c r="E9" s="29">
        <f>1/1000</f>
        <v>1E-3</v>
      </c>
      <c r="F9" s="25">
        <f>G9/E9</f>
        <v>182.7</v>
      </c>
      <c r="G9" s="26">
        <f>[4]TDSheet!$DF$53/1000</f>
        <v>0.1827</v>
      </c>
      <c r="H9" s="1" t="s">
        <v>29</v>
      </c>
    </row>
    <row r="10" spans="1:12" x14ac:dyDescent="0.3">
      <c r="A10" s="1" t="s">
        <v>1</v>
      </c>
      <c r="B10" s="1" t="s">
        <v>7</v>
      </c>
    </row>
    <row r="11" spans="1:12" x14ac:dyDescent="0.3">
      <c r="J11" s="3"/>
      <c r="L11" s="3"/>
    </row>
    <row r="12" spans="1:12" x14ac:dyDescent="0.3">
      <c r="J12" s="3"/>
      <c r="L12" s="3"/>
    </row>
    <row r="13" spans="1:12" x14ac:dyDescent="0.3">
      <c r="F13" s="27"/>
      <c r="G13" s="30"/>
    </row>
    <row r="14" spans="1:12" x14ac:dyDescent="0.3">
      <c r="G14" s="30"/>
    </row>
    <row r="15" spans="1:12" x14ac:dyDescent="0.3">
      <c r="G15" s="31"/>
    </row>
    <row r="16" spans="1:12" x14ac:dyDescent="0.3">
      <c r="G16" s="27"/>
    </row>
    <row r="17" spans="7:7" x14ac:dyDescent="0.3">
      <c r="G17" s="30"/>
    </row>
  </sheetData>
  <mergeCells count="1">
    <mergeCell ref="A3:H3"/>
  </mergeCells>
  <pageMargins left="0.7" right="0.7" top="0.75" bottom="0.75" header="0.3" footer="0.3"/>
  <pageSetup paperSize="9" scale="4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zoomScaleNormal="100" zoomScaleSheetLayoutView="80" workbookViewId="0">
      <selection activeCell="G14" sqref="G14:G19"/>
    </sheetView>
  </sheetViews>
  <sheetFormatPr defaultRowHeight="16.5" x14ac:dyDescent="0.3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7.140625" style="1" customWidth="1"/>
    <col min="6" max="6" width="18.42578125" style="1" customWidth="1"/>
    <col min="7" max="7" width="20.5703125" style="1" customWidth="1"/>
    <col min="8" max="8" width="18.140625" style="1" customWidth="1"/>
    <col min="9" max="16384" width="9.140625" style="1"/>
  </cols>
  <sheetData>
    <row r="1" spans="1:12" x14ac:dyDescent="0.3">
      <c r="A1" s="5" t="s">
        <v>10</v>
      </c>
      <c r="G1" s="2"/>
      <c r="H1" s="2" t="s">
        <v>6</v>
      </c>
    </row>
    <row r="3" spans="1:12" ht="75" customHeight="1" x14ac:dyDescent="0.3">
      <c r="A3" s="41" t="s">
        <v>34</v>
      </c>
      <c r="B3" s="41"/>
      <c r="C3" s="41"/>
      <c r="D3" s="41"/>
      <c r="E3" s="41"/>
      <c r="F3" s="41"/>
      <c r="G3" s="41"/>
      <c r="H3" s="41"/>
    </row>
    <row r="4" spans="1:12" ht="18.75" thickBot="1" x14ac:dyDescent="0.35">
      <c r="A4" s="20" t="s">
        <v>8</v>
      </c>
      <c r="B4" s="6"/>
      <c r="C4" s="6"/>
      <c r="D4" s="6"/>
      <c r="E4" s="6"/>
      <c r="F4" s="6"/>
      <c r="G4" s="6"/>
    </row>
    <row r="5" spans="1:12" ht="50.25" customHeight="1" x14ac:dyDescent="0.3">
      <c r="A5" s="17" t="s">
        <v>0</v>
      </c>
      <c r="B5" s="18" t="s">
        <v>2</v>
      </c>
      <c r="C5" s="18" t="s">
        <v>3</v>
      </c>
      <c r="D5" s="18" t="s">
        <v>26</v>
      </c>
      <c r="E5" s="18" t="s">
        <v>28</v>
      </c>
      <c r="F5" s="18" t="s">
        <v>9</v>
      </c>
      <c r="G5" s="19" t="s">
        <v>27</v>
      </c>
    </row>
    <row r="6" spans="1:12" ht="35.25" customHeight="1" thickBot="1" x14ac:dyDescent="0.35">
      <c r="A6" s="11" t="s">
        <v>21</v>
      </c>
      <c r="B6" s="23" t="s">
        <v>22</v>
      </c>
      <c r="C6" s="23" t="s">
        <v>23</v>
      </c>
      <c r="D6" s="24">
        <v>1.4379999999999999</v>
      </c>
      <c r="E6" s="24"/>
      <c r="F6" s="28">
        <f>G6/D6</f>
        <v>2.8778372739916551</v>
      </c>
      <c r="G6" s="26">
        <v>4.1383299999999998</v>
      </c>
      <c r="H6" s="1" t="s">
        <v>24</v>
      </c>
    </row>
    <row r="7" spans="1:12" ht="35.25" customHeight="1" thickBot="1" x14ac:dyDescent="0.35">
      <c r="A7" s="11" t="s">
        <v>21</v>
      </c>
      <c r="B7" s="23" t="s">
        <v>22</v>
      </c>
      <c r="C7" s="23" t="s">
        <v>23</v>
      </c>
      <c r="D7" s="24">
        <v>1028.5440000000001</v>
      </c>
      <c r="E7" s="24"/>
      <c r="F7" s="28">
        <f>G7/D7</f>
        <v>2.8778419980088352</v>
      </c>
      <c r="G7" s="26">
        <v>2959.9871199999998</v>
      </c>
      <c r="H7" s="1" t="s">
        <v>25</v>
      </c>
    </row>
    <row r="8" spans="1:12" ht="35.25" hidden="1" customHeight="1" thickBot="1" x14ac:dyDescent="0.35">
      <c r="A8" s="11" t="s">
        <v>21</v>
      </c>
      <c r="B8" s="23" t="s">
        <v>22</v>
      </c>
      <c r="C8" s="23" t="s">
        <v>23</v>
      </c>
      <c r="D8" s="24">
        <v>0</v>
      </c>
      <c r="E8" s="24"/>
      <c r="F8" s="25" t="e">
        <f>G8/D8</f>
        <v>#DIV/0!</v>
      </c>
      <c r="G8" s="26">
        <f>6.45/1000</f>
        <v>6.45E-3</v>
      </c>
      <c r="H8" s="1" t="s">
        <v>29</v>
      </c>
    </row>
    <row r="9" spans="1:12" ht="35.25" hidden="1" customHeight="1" thickBot="1" x14ac:dyDescent="0.35">
      <c r="A9" s="11" t="s">
        <v>21</v>
      </c>
      <c r="B9" s="23" t="s">
        <v>22</v>
      </c>
      <c r="C9" s="23" t="s">
        <v>23</v>
      </c>
      <c r="D9" s="24"/>
      <c r="E9" s="29">
        <v>0</v>
      </c>
      <c r="F9" s="25" t="e">
        <f>G9/E9</f>
        <v>#DIV/0!</v>
      </c>
      <c r="G9" s="26">
        <f>[4]TDSheet!$DF$53/1000</f>
        <v>0.1827</v>
      </c>
      <c r="H9" s="1" t="s">
        <v>29</v>
      </c>
    </row>
    <row r="10" spans="1:12" x14ac:dyDescent="0.3">
      <c r="A10" s="1" t="s">
        <v>1</v>
      </c>
      <c r="B10" s="1" t="s">
        <v>7</v>
      </c>
    </row>
    <row r="11" spans="1:12" x14ac:dyDescent="0.3">
      <c r="J11" s="3"/>
      <c r="L11" s="3"/>
    </row>
    <row r="12" spans="1:12" x14ac:dyDescent="0.3">
      <c r="J12" s="3"/>
      <c r="L12" s="3"/>
    </row>
    <row r="13" spans="1:12" x14ac:dyDescent="0.3">
      <c r="F13" s="27"/>
      <c r="G13" s="30"/>
    </row>
    <row r="14" spans="1:12" x14ac:dyDescent="0.3">
      <c r="G14" s="30"/>
    </row>
    <row r="15" spans="1:12" x14ac:dyDescent="0.3">
      <c r="G15" s="31"/>
    </row>
    <row r="16" spans="1:12" x14ac:dyDescent="0.3">
      <c r="G16" s="27"/>
    </row>
    <row r="17" spans="7:7" x14ac:dyDescent="0.3">
      <c r="G17" s="30"/>
    </row>
    <row r="19" spans="7:7" x14ac:dyDescent="0.3">
      <c r="G19" s="30"/>
    </row>
  </sheetData>
  <mergeCells count="1">
    <mergeCell ref="A3:H3"/>
  </mergeCells>
  <pageMargins left="0.7" right="0.7" top="0.75" bottom="0.75" header="0.3" footer="0.3"/>
  <pageSetup paperSize="9" scale="4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opLeftCell="B1" zoomScaleNormal="100" zoomScaleSheetLayoutView="80" workbookViewId="0">
      <selection activeCell="J8" sqref="J8"/>
    </sheetView>
  </sheetViews>
  <sheetFormatPr defaultRowHeight="16.5" x14ac:dyDescent="0.3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7.140625" style="1" customWidth="1"/>
    <col min="6" max="6" width="18.42578125" style="1" customWidth="1"/>
    <col min="7" max="7" width="20.5703125" style="1" customWidth="1"/>
    <col min="8" max="8" width="18.140625" style="1" customWidth="1"/>
    <col min="9" max="9" width="9.140625" style="1"/>
    <col min="10" max="10" width="20" style="1" customWidth="1"/>
    <col min="11" max="16384" width="9.140625" style="1"/>
  </cols>
  <sheetData>
    <row r="1" spans="1:12" x14ac:dyDescent="0.3">
      <c r="A1" s="5" t="s">
        <v>10</v>
      </c>
      <c r="G1" s="2"/>
      <c r="H1" s="2" t="s">
        <v>6</v>
      </c>
    </row>
    <row r="3" spans="1:12" ht="75" customHeight="1" x14ac:dyDescent="0.3">
      <c r="A3" s="41" t="s">
        <v>35</v>
      </c>
      <c r="B3" s="41"/>
      <c r="C3" s="41"/>
      <c r="D3" s="41"/>
      <c r="E3" s="41"/>
      <c r="F3" s="41"/>
      <c r="G3" s="41"/>
      <c r="H3" s="41"/>
    </row>
    <row r="4" spans="1:12" ht="18.75" thickBot="1" x14ac:dyDescent="0.35">
      <c r="A4" s="20" t="s">
        <v>8</v>
      </c>
      <c r="B4" s="6"/>
      <c r="C4" s="6"/>
      <c r="D4" s="6"/>
      <c r="E4" s="6"/>
      <c r="F4" s="6"/>
      <c r="G4" s="6"/>
    </row>
    <row r="5" spans="1:12" ht="50.25" customHeight="1" x14ac:dyDescent="0.3">
      <c r="A5" s="17" t="s">
        <v>0</v>
      </c>
      <c r="B5" s="18" t="s">
        <v>2</v>
      </c>
      <c r="C5" s="18" t="s">
        <v>3</v>
      </c>
      <c r="D5" s="18" t="s">
        <v>26</v>
      </c>
      <c r="E5" s="18" t="s">
        <v>28</v>
      </c>
      <c r="F5" s="18" t="s">
        <v>9</v>
      </c>
      <c r="G5" s="19" t="s">
        <v>27</v>
      </c>
    </row>
    <row r="6" spans="1:12" ht="35.25" customHeight="1" thickBot="1" x14ac:dyDescent="0.35">
      <c r="A6" s="11" t="s">
        <v>21</v>
      </c>
      <c r="B6" s="23" t="s">
        <v>22</v>
      </c>
      <c r="C6" s="23" t="s">
        <v>23</v>
      </c>
      <c r="D6" s="24">
        <v>0.89200000000000002</v>
      </c>
      <c r="E6" s="24"/>
      <c r="F6" s="28">
        <f>G6/D6</f>
        <v>2.829293721973094</v>
      </c>
      <c r="G6" s="26">
        <f>[5]TDSheet!$DF$17/1000</f>
        <v>2.52373</v>
      </c>
      <c r="H6" s="1" t="s">
        <v>24</v>
      </c>
    </row>
    <row r="7" spans="1:12" ht="35.25" customHeight="1" thickBot="1" x14ac:dyDescent="0.35">
      <c r="A7" s="11" t="s">
        <v>21</v>
      </c>
      <c r="B7" s="23" t="s">
        <v>22</v>
      </c>
      <c r="C7" s="23" t="s">
        <v>23</v>
      </c>
      <c r="D7" s="24">
        <v>922.85699999999997</v>
      </c>
      <c r="E7" s="24"/>
      <c r="F7" s="28">
        <f>G7/D7</f>
        <v>2.8292979952473676</v>
      </c>
      <c r="G7" s="26">
        <f>[5]TDSheet!$DF$16/1000</f>
        <v>2611.03746</v>
      </c>
      <c r="H7" s="1" t="s">
        <v>25</v>
      </c>
    </row>
    <row r="8" spans="1:12" ht="35.25" customHeight="1" thickBot="1" x14ac:dyDescent="0.35">
      <c r="A8" s="11" t="s">
        <v>21</v>
      </c>
      <c r="B8" s="23" t="s">
        <v>22</v>
      </c>
      <c r="C8" s="23" t="s">
        <v>23</v>
      </c>
      <c r="D8" s="24">
        <f>[5]TDSheet!$DD$52/1000</f>
        <v>80.364999999999995</v>
      </c>
      <c r="E8" s="24"/>
      <c r="F8" s="25">
        <f>G8/D8</f>
        <v>5.6030983637155481E-2</v>
      </c>
      <c r="G8" s="26">
        <f>[5]TDSheet!$DF$52/1000</f>
        <v>4.5029300000000001</v>
      </c>
      <c r="H8" s="1" t="s">
        <v>29</v>
      </c>
      <c r="J8" s="27"/>
    </row>
    <row r="9" spans="1:12" ht="35.25" customHeight="1" thickBot="1" x14ac:dyDescent="0.35">
      <c r="A9" s="11" t="s">
        <v>21</v>
      </c>
      <c r="B9" s="23" t="s">
        <v>22</v>
      </c>
      <c r="C9" s="23" t="s">
        <v>23</v>
      </c>
      <c r="D9" s="24"/>
      <c r="E9" s="29">
        <f>[5]TDSheet!$DD$53/1000</f>
        <v>0.13200000000000001</v>
      </c>
      <c r="F9" s="25">
        <f>G9/E9</f>
        <v>182.69765151515151</v>
      </c>
      <c r="G9" s="26">
        <f>[5]TDSheet!$DF$53/1000</f>
        <v>24.11609</v>
      </c>
      <c r="H9" s="1" t="s">
        <v>29</v>
      </c>
    </row>
    <row r="10" spans="1:12" x14ac:dyDescent="0.3">
      <c r="A10" s="1" t="s">
        <v>1</v>
      </c>
      <c r="B10" s="1" t="s">
        <v>7</v>
      </c>
    </row>
    <row r="11" spans="1:12" x14ac:dyDescent="0.3">
      <c r="J11" s="3"/>
      <c r="L11" s="3"/>
    </row>
    <row r="12" spans="1:12" x14ac:dyDescent="0.3">
      <c r="J12" s="3"/>
      <c r="L12" s="3"/>
    </row>
    <row r="13" spans="1:12" x14ac:dyDescent="0.3">
      <c r="F13" s="27"/>
      <c r="G13" s="30"/>
    </row>
    <row r="14" spans="1:12" x14ac:dyDescent="0.3">
      <c r="F14" s="33"/>
      <c r="G14" s="30"/>
    </row>
    <row r="15" spans="1:12" x14ac:dyDescent="0.3">
      <c r="F15" s="30"/>
      <c r="G15" s="31"/>
    </row>
    <row r="16" spans="1:12" x14ac:dyDescent="0.3">
      <c r="G16" s="27"/>
    </row>
    <row r="17" spans="7:7" x14ac:dyDescent="0.3">
      <c r="G17" s="30"/>
    </row>
    <row r="19" spans="7:7" x14ac:dyDescent="0.3">
      <c r="G19" s="32"/>
    </row>
  </sheetData>
  <mergeCells count="1">
    <mergeCell ref="A3:H3"/>
  </mergeCells>
  <pageMargins left="0.7" right="0.7" top="0.75" bottom="0.75" header="0.3" footer="0.3"/>
  <pageSetup paperSize="9" scale="4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opLeftCell="B1" zoomScaleNormal="100" zoomScaleSheetLayoutView="80" workbookViewId="0">
      <selection activeCell="B11" sqref="A11:XFD11"/>
    </sheetView>
  </sheetViews>
  <sheetFormatPr defaultRowHeight="16.5" x14ac:dyDescent="0.3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7.140625" style="1" customWidth="1"/>
    <col min="6" max="6" width="18.42578125" style="1" customWidth="1"/>
    <col min="7" max="7" width="20.5703125" style="1" customWidth="1"/>
    <col min="8" max="8" width="18.140625" style="1" customWidth="1"/>
    <col min="9" max="9" width="9.140625" style="1"/>
    <col min="10" max="10" width="10.140625" style="1" bestFit="1" customWidth="1"/>
    <col min="11" max="16384" width="9.140625" style="1"/>
  </cols>
  <sheetData>
    <row r="1" spans="1:12" x14ac:dyDescent="0.3">
      <c r="A1" s="5" t="s">
        <v>10</v>
      </c>
      <c r="G1" s="2"/>
      <c r="H1" s="2" t="s">
        <v>6</v>
      </c>
    </row>
    <row r="3" spans="1:12" ht="75" customHeight="1" x14ac:dyDescent="0.3">
      <c r="A3" s="41" t="s">
        <v>36</v>
      </c>
      <c r="B3" s="41"/>
      <c r="C3" s="41"/>
      <c r="D3" s="41"/>
      <c r="E3" s="41"/>
      <c r="F3" s="41"/>
      <c r="G3" s="41"/>
      <c r="H3" s="41"/>
    </row>
    <row r="4" spans="1:12" ht="18.75" thickBot="1" x14ac:dyDescent="0.35">
      <c r="A4" s="20" t="s">
        <v>8</v>
      </c>
      <c r="B4" s="6"/>
      <c r="C4" s="6"/>
      <c r="D4" s="6"/>
      <c r="E4" s="6"/>
      <c r="F4" s="6"/>
      <c r="G4" s="6"/>
    </row>
    <row r="5" spans="1:12" ht="50.25" customHeight="1" x14ac:dyDescent="0.3">
      <c r="A5" s="17" t="s">
        <v>0</v>
      </c>
      <c r="B5" s="18" t="s">
        <v>2</v>
      </c>
      <c r="C5" s="18" t="s">
        <v>3</v>
      </c>
      <c r="D5" s="18" t="s">
        <v>26</v>
      </c>
      <c r="E5" s="18" t="s">
        <v>28</v>
      </c>
      <c r="F5" s="18" t="s">
        <v>9</v>
      </c>
      <c r="G5" s="19" t="s">
        <v>27</v>
      </c>
    </row>
    <row r="6" spans="1:12" ht="35.25" customHeight="1" thickBot="1" x14ac:dyDescent="0.35">
      <c r="A6" s="11" t="s">
        <v>21</v>
      </c>
      <c r="B6" s="23" t="s">
        <v>22</v>
      </c>
      <c r="C6" s="23" t="s">
        <v>23</v>
      </c>
      <c r="D6" s="29">
        <v>1.6930000000000001</v>
      </c>
      <c r="E6" s="24"/>
      <c r="F6" s="28">
        <f>G6/D6</f>
        <v>3.3373242764323687</v>
      </c>
      <c r="G6" s="26">
        <f>[6]TDSheet!$DF$17/1000</f>
        <v>5.6500900000000005</v>
      </c>
      <c r="H6" s="1" t="s">
        <v>24</v>
      </c>
    </row>
    <row r="7" spans="1:12" ht="35.25" customHeight="1" thickBot="1" x14ac:dyDescent="0.35">
      <c r="A7" s="11" t="s">
        <v>21</v>
      </c>
      <c r="B7" s="23" t="s">
        <v>22</v>
      </c>
      <c r="C7" s="23" t="s">
        <v>23</v>
      </c>
      <c r="D7" s="29">
        <v>1119.8330000000001</v>
      </c>
      <c r="E7" s="24"/>
      <c r="F7" s="28">
        <f>G7/D7</f>
        <v>3.3373290035210603</v>
      </c>
      <c r="G7" s="26">
        <f>[6]TDSheet!$DF$16/1000</f>
        <v>3737.2511500000001</v>
      </c>
      <c r="H7" s="1" t="s">
        <v>25</v>
      </c>
    </row>
    <row r="8" spans="1:12" ht="35.25" customHeight="1" thickBot="1" x14ac:dyDescent="0.35">
      <c r="A8" s="11" t="s">
        <v>21</v>
      </c>
      <c r="B8" s="23" t="s">
        <v>22</v>
      </c>
      <c r="C8" s="23" t="s">
        <v>23</v>
      </c>
      <c r="D8" s="29">
        <v>5.5529999999999999</v>
      </c>
      <c r="E8" s="24"/>
      <c r="F8" s="25">
        <f>G8/D8</f>
        <v>6.4610120655501535E-2</v>
      </c>
      <c r="G8" s="26">
        <f>[6]TDSheet!$DF$52/1000</f>
        <v>0.35877999999999999</v>
      </c>
      <c r="H8" s="1" t="s">
        <v>29</v>
      </c>
    </row>
    <row r="9" spans="1:12" ht="35.25" customHeight="1" thickBot="1" x14ac:dyDescent="0.35">
      <c r="A9" s="11" t="s">
        <v>21</v>
      </c>
      <c r="B9" s="36" t="s">
        <v>22</v>
      </c>
      <c r="C9" s="36" t="s">
        <v>23</v>
      </c>
      <c r="D9" s="37">
        <v>111.185</v>
      </c>
      <c r="E9" s="38"/>
      <c r="F9" s="39">
        <f>G9/D9</f>
        <v>7.0810990691190359E-2</v>
      </c>
      <c r="G9" s="40">
        <f>[6]TDSheet!$DF$53/1000</f>
        <v>7.8731200000000001</v>
      </c>
      <c r="H9" s="1" t="s">
        <v>29</v>
      </c>
      <c r="J9" s="32"/>
    </row>
    <row r="10" spans="1:12" ht="35.25" customHeight="1" thickBot="1" x14ac:dyDescent="0.35">
      <c r="A10" s="11" t="s">
        <v>21</v>
      </c>
      <c r="B10" s="36" t="s">
        <v>22</v>
      </c>
      <c r="C10" s="36" t="s">
        <v>23</v>
      </c>
      <c r="D10" s="38"/>
      <c r="E10" s="37">
        <v>0.187</v>
      </c>
      <c r="F10" s="39">
        <f>G10/E10</f>
        <v>192.7460427807487</v>
      </c>
      <c r="G10" s="40">
        <f>([6]TDSheet!$DF$54+[6]TDSheet!$DF$55)/1000</f>
        <v>36.043510000000005</v>
      </c>
      <c r="H10" s="1" t="s">
        <v>29</v>
      </c>
    </row>
    <row r="11" spans="1:12" x14ac:dyDescent="0.3">
      <c r="A11" s="1" t="s">
        <v>1</v>
      </c>
      <c r="B11" s="1" t="s">
        <v>7</v>
      </c>
    </row>
    <row r="12" spans="1:12" x14ac:dyDescent="0.3">
      <c r="J12" s="3"/>
      <c r="L12" s="3"/>
    </row>
    <row r="13" spans="1:12" x14ac:dyDescent="0.3">
      <c r="G13" s="32"/>
      <c r="J13" s="3"/>
      <c r="L13" s="3"/>
    </row>
    <row r="14" spans="1:12" x14ac:dyDescent="0.3">
      <c r="F14" s="27"/>
      <c r="G14" s="30"/>
    </row>
    <row r="15" spans="1:12" x14ac:dyDescent="0.3">
      <c r="G15" s="30"/>
    </row>
    <row r="16" spans="1:12" x14ac:dyDescent="0.3">
      <c r="G16" s="31"/>
    </row>
    <row r="17" spans="6:7" x14ac:dyDescent="0.3">
      <c r="G17" s="27"/>
    </row>
    <row r="18" spans="6:7" x14ac:dyDescent="0.3">
      <c r="F18" s="30"/>
      <c r="G18" s="34"/>
    </row>
    <row r="21" spans="6:7" x14ac:dyDescent="0.3">
      <c r="G21" s="33"/>
    </row>
  </sheetData>
  <mergeCells count="1">
    <mergeCell ref="A3:H3"/>
  </mergeCells>
  <pageMargins left="0.7" right="0.7" top="0.75" bottom="0.75" header="0.3" footer="0.3"/>
  <pageSetup paperSize="9" scale="4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zoomScaleNormal="100" zoomScaleSheetLayoutView="80" workbookViewId="0">
      <selection sqref="A1:XFD1048576"/>
    </sheetView>
  </sheetViews>
  <sheetFormatPr defaultRowHeight="16.5" x14ac:dyDescent="0.3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7.140625" style="1" customWidth="1"/>
    <col min="6" max="6" width="18.42578125" style="1" customWidth="1"/>
    <col min="7" max="7" width="20.5703125" style="1" customWidth="1"/>
    <col min="8" max="8" width="18.140625" style="1" customWidth="1"/>
    <col min="9" max="9" width="9.140625" style="1"/>
    <col min="10" max="10" width="10.140625" style="1" bestFit="1" customWidth="1"/>
    <col min="11" max="16384" width="9.140625" style="1"/>
  </cols>
  <sheetData>
    <row r="1" spans="1:12" x14ac:dyDescent="0.3">
      <c r="A1" s="5" t="s">
        <v>10</v>
      </c>
      <c r="G1" s="2"/>
      <c r="H1" s="2" t="s">
        <v>6</v>
      </c>
    </row>
    <row r="3" spans="1:12" ht="75" customHeight="1" x14ac:dyDescent="0.3">
      <c r="A3" s="41" t="s">
        <v>37</v>
      </c>
      <c r="B3" s="41"/>
      <c r="C3" s="41"/>
      <c r="D3" s="41"/>
      <c r="E3" s="41"/>
      <c r="F3" s="41"/>
      <c r="G3" s="41"/>
      <c r="H3" s="41"/>
    </row>
    <row r="4" spans="1:12" ht="18.75" thickBot="1" x14ac:dyDescent="0.35">
      <c r="A4" s="20" t="s">
        <v>8</v>
      </c>
      <c r="B4" s="6"/>
      <c r="C4" s="6"/>
      <c r="D4" s="6"/>
      <c r="E4" s="6"/>
      <c r="F4" s="6"/>
      <c r="G4" s="6"/>
    </row>
    <row r="5" spans="1:12" ht="50.25" customHeight="1" x14ac:dyDescent="0.3">
      <c r="A5" s="17" t="s">
        <v>0</v>
      </c>
      <c r="B5" s="18" t="s">
        <v>2</v>
      </c>
      <c r="C5" s="18" t="s">
        <v>3</v>
      </c>
      <c r="D5" s="18" t="s">
        <v>26</v>
      </c>
      <c r="E5" s="18" t="s">
        <v>28</v>
      </c>
      <c r="F5" s="18" t="s">
        <v>9</v>
      </c>
      <c r="G5" s="19" t="s">
        <v>27</v>
      </c>
    </row>
    <row r="6" spans="1:12" ht="35.25" customHeight="1" thickBot="1" x14ac:dyDescent="0.35">
      <c r="A6" s="11" t="s">
        <v>21</v>
      </c>
      <c r="B6" s="23" t="s">
        <v>22</v>
      </c>
      <c r="C6" s="23" t="s">
        <v>23</v>
      </c>
      <c r="D6" s="29">
        <v>1.7569999999999999</v>
      </c>
      <c r="E6" s="24"/>
      <c r="F6" s="25">
        <f>G6/D6</f>
        <v>3.2427091633466141</v>
      </c>
      <c r="G6" s="26">
        <v>5.6974400000000003</v>
      </c>
      <c r="H6" s="1" t="s">
        <v>24</v>
      </c>
    </row>
    <row r="7" spans="1:12" ht="35.25" customHeight="1" thickBot="1" x14ac:dyDescent="0.35">
      <c r="A7" s="11" t="s">
        <v>21</v>
      </c>
      <c r="B7" s="23" t="s">
        <v>22</v>
      </c>
      <c r="C7" s="23" t="s">
        <v>23</v>
      </c>
      <c r="D7" s="29">
        <v>969.64</v>
      </c>
      <c r="E7" s="24"/>
      <c r="F7" s="25">
        <f>G7/D7</f>
        <v>3.2427070046615238</v>
      </c>
      <c r="G7" s="26">
        <v>3144.2584200000001</v>
      </c>
      <c r="H7" s="1" t="s">
        <v>25</v>
      </c>
    </row>
    <row r="8" spans="1:12" ht="35.25" customHeight="1" thickBot="1" x14ac:dyDescent="0.35">
      <c r="A8" s="35" t="s">
        <v>21</v>
      </c>
      <c r="B8" s="36" t="s">
        <v>22</v>
      </c>
      <c r="C8" s="36" t="s">
        <v>23</v>
      </c>
      <c r="D8" s="37">
        <v>818.14200000000005</v>
      </c>
      <c r="E8" s="38"/>
      <c r="F8" s="39">
        <f>G8/D8</f>
        <v>7.800799861148798E-2</v>
      </c>
      <c r="G8" s="40">
        <v>63.821620000000003</v>
      </c>
      <c r="H8" s="1" t="s">
        <v>29</v>
      </c>
    </row>
    <row r="9" spans="1:12" ht="35.25" customHeight="1" thickBot="1" x14ac:dyDescent="0.35">
      <c r="A9" s="35" t="s">
        <v>21</v>
      </c>
      <c r="B9" s="36" t="s">
        <v>22</v>
      </c>
      <c r="C9" s="36" t="s">
        <v>23</v>
      </c>
      <c r="D9" s="38"/>
      <c r="E9" s="37">
        <v>1.391</v>
      </c>
      <c r="F9" s="39">
        <f>G9/E9</f>
        <v>192.74605319913729</v>
      </c>
      <c r="G9" s="40">
        <v>268.10975999999999</v>
      </c>
      <c r="H9" s="1" t="s">
        <v>29</v>
      </c>
    </row>
    <row r="10" spans="1:12" x14ac:dyDescent="0.3">
      <c r="A10" s="1" t="s">
        <v>1</v>
      </c>
      <c r="B10" s="1" t="s">
        <v>7</v>
      </c>
    </row>
    <row r="11" spans="1:12" x14ac:dyDescent="0.3">
      <c r="J11" s="3"/>
      <c r="L11" s="3"/>
    </row>
    <row r="12" spans="1:12" x14ac:dyDescent="0.3">
      <c r="G12" s="32"/>
      <c r="J12" s="3"/>
      <c r="L12" s="3"/>
    </row>
    <row r="13" spans="1:12" x14ac:dyDescent="0.3">
      <c r="F13" s="27"/>
      <c r="G13" s="30"/>
    </row>
    <row r="14" spans="1:12" x14ac:dyDescent="0.3">
      <c r="G14" s="30"/>
    </row>
    <row r="15" spans="1:12" x14ac:dyDescent="0.3">
      <c r="G15" s="31"/>
    </row>
    <row r="16" spans="1:12" x14ac:dyDescent="0.3">
      <c r="G16" s="27"/>
    </row>
    <row r="17" spans="6:7" x14ac:dyDescent="0.3">
      <c r="F17" s="30"/>
      <c r="G17" s="34"/>
    </row>
    <row r="20" spans="6:7" x14ac:dyDescent="0.3">
      <c r="G20" s="33"/>
    </row>
  </sheetData>
  <mergeCells count="1">
    <mergeCell ref="A3:H3"/>
  </mergeCells>
  <pageMargins left="0.7" right="0.7" top="0.75" bottom="0.75" header="0.3" footer="0.3"/>
  <pageSetup paperSize="9" scale="4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A4" sqref="A4"/>
    </sheetView>
  </sheetViews>
  <sheetFormatPr defaultRowHeight="16.5" x14ac:dyDescent="0.3"/>
  <cols>
    <col min="1" max="1" width="35" style="1" customWidth="1"/>
    <col min="2" max="2" width="31.140625" style="1" customWidth="1"/>
    <col min="3" max="3" width="29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41" t="s">
        <v>14</v>
      </c>
      <c r="B3" s="41"/>
      <c r="C3" s="41"/>
      <c r="D3" s="41"/>
      <c r="E3" s="41"/>
      <c r="F3" s="41"/>
      <c r="G3" s="41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x14ac:dyDescent="0.3">
      <c r="A6" s="4" t="s">
        <v>13</v>
      </c>
      <c r="B6" s="7" t="s">
        <v>11</v>
      </c>
      <c r="C6" s="8" t="s">
        <v>12</v>
      </c>
      <c r="D6" s="22">
        <f>'[7]ор (бух)'!$I$153/1000</f>
        <v>3.3460999999999998E-2</v>
      </c>
      <c r="E6" s="9">
        <f>'[7]ор (бух)'!$I$177</f>
        <v>8050</v>
      </c>
      <c r="F6" s="10">
        <f t="shared" ref="F6" si="0">D6*E6/1000</f>
        <v>0.26936104999999999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17</vt:i4>
      </vt:variant>
    </vt:vector>
  </HeadingPairs>
  <TitlesOfParts>
    <vt:vector size="17" baseType="lpstr">
      <vt:lpstr>Январь 2020</vt:lpstr>
      <vt:lpstr>Февраль  2020</vt:lpstr>
      <vt:lpstr>Март 2020</vt:lpstr>
      <vt:lpstr>Апрель 2020</vt:lpstr>
      <vt:lpstr>Май 2020 </vt:lpstr>
      <vt:lpstr>Июнь 2020 </vt:lpstr>
      <vt:lpstr>Июль 2020 </vt:lpstr>
      <vt:lpstr>Август</vt:lpstr>
      <vt:lpstr>июнь 2015</vt:lpstr>
      <vt:lpstr>июль 2015</vt:lpstr>
      <vt:lpstr>август 2015</vt:lpstr>
      <vt:lpstr>сентябрь 2015</vt:lpstr>
      <vt:lpstr>октябрь 2015</vt:lpstr>
      <vt:lpstr>ноябрь 2015</vt:lpstr>
      <vt:lpstr>декабрь 2015</vt:lpstr>
      <vt:lpstr>октябрь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Спирина Ольга Алексеевна</cp:lastModifiedBy>
  <dcterms:created xsi:type="dcterms:W3CDTF">2015-04-01T08:30:50Z</dcterms:created>
  <dcterms:modified xsi:type="dcterms:W3CDTF">2020-11-09T07:29:41Z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fWorkbookId">
    <vt:lpwstr>8c8b9ab6-b0ed-43da-b272-01e8fe05c595</vt:lpwstr>
  </property>
</Properties>
</file>