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0" windowWidth="25440" windowHeight="15720" tabRatio="783" activeTab="11"/>
  </bookViews>
  <sheets>
    <sheet name="январь  2024" sheetId="102" r:id="rId1"/>
    <sheet name="февраль  2024 " sheetId="103" r:id="rId2"/>
    <sheet name="март 2024 " sheetId="104" r:id="rId3"/>
    <sheet name="апрель 2024 " sheetId="105" r:id="rId4"/>
    <sheet name="май  2024 " sheetId="106" r:id="rId5"/>
    <sheet name="июнь  2024 " sheetId="107" r:id="rId6"/>
    <sheet name="июль  2024 " sheetId="108" r:id="rId7"/>
    <sheet name="август 2024  " sheetId="109" r:id="rId8"/>
    <sheet name="сентябрь 2024  " sheetId="110" r:id="rId9"/>
    <sheet name="октябрь 2024  " sheetId="111" r:id="rId10"/>
    <sheet name="ноябрь 2024 " sheetId="112" r:id="rId11"/>
    <sheet name="декабрь 2024 " sheetId="113" r:id="rId12"/>
    <sheet name="июнь 2015" sheetId="22" state="hidden" r:id="rId13"/>
    <sheet name="июль 2015" sheetId="23" state="hidden" r:id="rId14"/>
    <sheet name="август 2015" sheetId="24" state="hidden" r:id="rId15"/>
    <sheet name="сентябрь 2015" sheetId="25" state="hidden" r:id="rId16"/>
    <sheet name="октябрь 2015" sheetId="26" state="hidden" r:id="rId17"/>
    <sheet name="ноябрь 2015" sheetId="27" state="hidden" r:id="rId18"/>
    <sheet name="декабрь 2015" sheetId="28" state="hidden" r:id="rId19"/>
  </sheets>
  <externalReferences>
    <externalReference r:id="rId20"/>
  </externalReferences>
  <calcPr calcId="145621"/>
</workbook>
</file>

<file path=xl/calcChain.xml><?xml version="1.0" encoding="utf-8"?>
<calcChain xmlns="http://schemas.openxmlformats.org/spreadsheetml/2006/main">
  <c r="G18" i="113" l="1"/>
  <c r="G17" i="113"/>
  <c r="G7" i="113"/>
  <c r="F17" i="113"/>
  <c r="G14" i="113"/>
  <c r="F10" i="113"/>
  <c r="F9" i="113"/>
  <c r="F8" i="113"/>
  <c r="H6" i="113"/>
  <c r="I6" i="113" s="1"/>
  <c r="F6" i="113"/>
  <c r="F7" i="113" l="1"/>
  <c r="G13" i="113"/>
  <c r="G15" i="113"/>
  <c r="F16" i="113"/>
  <c r="H7" i="113"/>
  <c r="I7" i="113" s="1"/>
  <c r="G18" i="112"/>
  <c r="G17" i="112"/>
  <c r="G7" i="112" l="1"/>
  <c r="F17" i="112"/>
  <c r="F16" i="112"/>
  <c r="G15" i="112"/>
  <c r="G14" i="112"/>
  <c r="G13" i="112"/>
  <c r="F10" i="112"/>
  <c r="F9" i="112"/>
  <c r="F8" i="112"/>
  <c r="H7" i="112"/>
  <c r="I7" i="112" s="1"/>
  <c r="F7" i="112"/>
  <c r="H6" i="112"/>
  <c r="I6" i="112" s="1"/>
  <c r="F6" i="112"/>
  <c r="G18" i="111" l="1"/>
  <c r="G17" i="111"/>
  <c r="F17" i="111" l="1"/>
  <c r="G14" i="111"/>
  <c r="F10" i="111"/>
  <c r="F9" i="111"/>
  <c r="F8" i="111"/>
  <c r="H7" i="111"/>
  <c r="I7" i="111" s="1"/>
  <c r="F7" i="111"/>
  <c r="F16" i="111"/>
  <c r="F6" i="111"/>
  <c r="G15" i="111" l="1"/>
  <c r="H6" i="111"/>
  <c r="I6" i="111" s="1"/>
  <c r="G13" i="111"/>
  <c r="F18" i="108"/>
  <c r="F17" i="108"/>
  <c r="F9" i="110" l="1"/>
  <c r="G6" i="110"/>
  <c r="F16" i="110" s="1"/>
  <c r="F17" i="110"/>
  <c r="G14" i="110"/>
  <c r="F10" i="110"/>
  <c r="F8" i="110"/>
  <c r="H7" i="110"/>
  <c r="I7" i="110" s="1"/>
  <c r="F7" i="110"/>
  <c r="F6" i="110" l="1"/>
  <c r="H6" i="110"/>
  <c r="I6" i="110"/>
  <c r="G15" i="110"/>
  <c r="F18" i="109"/>
  <c r="F17" i="109"/>
  <c r="G6" i="109"/>
  <c r="G16" i="109" s="1"/>
  <c r="G15" i="109"/>
  <c r="F9" i="109"/>
  <c r="F8" i="109"/>
  <c r="H7" i="109"/>
  <c r="I7" i="109" s="1"/>
  <c r="F7" i="109"/>
  <c r="H6" i="109"/>
  <c r="I6" i="109" s="1"/>
  <c r="F6" i="109" l="1"/>
  <c r="G16" i="108" l="1"/>
  <c r="G15" i="108"/>
  <c r="F9" i="108"/>
  <c r="F8" i="108"/>
  <c r="H7" i="108"/>
  <c r="I7" i="108" s="1"/>
  <c r="F7" i="108"/>
  <c r="H6" i="108"/>
  <c r="I6" i="108" s="1"/>
  <c r="F6" i="108"/>
  <c r="F19" i="107" l="1"/>
  <c r="F18" i="107"/>
  <c r="G16" i="107" l="1"/>
  <c r="G15" i="107"/>
  <c r="F9" i="107"/>
  <c r="F8" i="107"/>
  <c r="H7" i="107"/>
  <c r="I7" i="107" s="1"/>
  <c r="F7" i="107"/>
  <c r="H6" i="107"/>
  <c r="I6" i="107" s="1"/>
  <c r="F6" i="107"/>
  <c r="G15" i="106" l="1"/>
  <c r="G16" i="106"/>
  <c r="F9" i="106" l="1"/>
  <c r="F8" i="106"/>
  <c r="H7" i="106"/>
  <c r="I7" i="106" s="1"/>
  <c r="F7" i="106"/>
  <c r="H6" i="106"/>
  <c r="I6" i="106" s="1"/>
  <c r="F6" i="106"/>
  <c r="G15" i="105" l="1"/>
  <c r="G16" i="105"/>
  <c r="F9" i="105"/>
  <c r="F8" i="105"/>
  <c r="H7" i="105"/>
  <c r="I7" i="105" s="1"/>
  <c r="F7" i="105"/>
  <c r="H6" i="105"/>
  <c r="I6" i="105" s="1"/>
  <c r="F6" i="105"/>
  <c r="G13" i="110" l="1"/>
  <c r="G14" i="109"/>
  <c r="G14" i="108"/>
  <c r="G14" i="107"/>
  <c r="G14" i="106"/>
  <c r="G16" i="104"/>
  <c r="G15" i="104"/>
  <c r="F9" i="104"/>
  <c r="F8" i="104"/>
  <c r="H7" i="104"/>
  <c r="I7" i="104" s="1"/>
  <c r="F7" i="104"/>
  <c r="H6" i="104"/>
  <c r="I6" i="104" s="1"/>
  <c r="F6" i="104"/>
  <c r="G16" i="103" l="1"/>
  <c r="G15" i="103"/>
  <c r="F9" i="103" l="1"/>
  <c r="F8" i="103"/>
  <c r="H7" i="103"/>
  <c r="I7" i="103" s="1"/>
  <c r="F7" i="103"/>
  <c r="H6" i="103"/>
  <c r="I6" i="103" s="1"/>
  <c r="F6" i="103"/>
  <c r="H7" i="102" l="1"/>
  <c r="I7" i="102" s="1"/>
  <c r="F7" i="102"/>
  <c r="H6" i="102"/>
  <c r="I6" i="102" s="1"/>
  <c r="F6" i="102"/>
  <c r="E6" i="28" l="1"/>
  <c r="D6" i="28"/>
  <c r="E6" i="27"/>
  <c r="D6" i="27"/>
  <c r="E6" i="26"/>
  <c r="D6" i="26"/>
  <c r="E6" i="25"/>
  <c r="D6" i="25"/>
  <c r="E6" i="24"/>
  <c r="D6" i="24"/>
  <c r="E6" i="23"/>
  <c r="D6" i="23"/>
  <c r="E6" i="22"/>
  <c r="D6" i="22"/>
  <c r="F6" i="28" l="1"/>
  <c r="F6" i="22"/>
  <c r="F6" i="24"/>
  <c r="F6" i="26"/>
  <c r="F6" i="23"/>
  <c r="F6" i="25"/>
  <c r="F6" i="27"/>
</calcChain>
</file>

<file path=xl/sharedStrings.xml><?xml version="1.0" encoding="utf-8"?>
<sst xmlns="http://schemas.openxmlformats.org/spreadsheetml/2006/main" count="509" uniqueCount="41">
  <si>
    <t>Наименование филиала</t>
  </si>
  <si>
    <t>Срок размещения:</t>
  </si>
  <si>
    <t>№ договора, дата договора</t>
  </si>
  <si>
    <t>Контрагент по договору (Продавец)</t>
  </si>
  <si>
    <t>Объём потерь (млн. кВтч)</t>
  </si>
  <si>
    <t>Стоимость
(млн. рублей, без НДС)</t>
  </si>
  <si>
    <t xml:space="preserve"> п. 11 "м" ПП РФ № 24 от 21.01.2004  </t>
  </si>
  <si>
    <t>ежемесячно, до 25 числа месяца, следующего за расчетным</t>
  </si>
  <si>
    <t>для РСК</t>
  </si>
  <si>
    <t>Утвержденный тариф покупки (руб/кВтч)</t>
  </si>
  <si>
    <t>Форма 13</t>
  </si>
  <si>
    <t>договор №207-22 от 17.03.2015г.</t>
  </si>
  <si>
    <t>ООО "ЭкоСельЭнерго"</t>
  </si>
  <si>
    <t>"Оренбургэнерго"</t>
  </si>
  <si>
    <t xml:space="preserve"> Об объеме и стоимости электрической энергии (мощности), приобретенной по договорам купли-продажи (поставки) электрической энергии (мощности) в целях компенсации потерь электрической энергии, заключенным с производителем электрической энергии (мощности) на розничном рынке электрической энергии, осуществляющим производство электрической энергии (мощности) на квалифицированных генерирующих объектах, функционирующих на основе использования ВИЭ, за июнь 2015 года.</t>
  </si>
  <si>
    <t xml:space="preserve"> Об объеме и стоимости электрической энергии (мощности), приобретенной по договорам купли-продажи (поставки) электрической энергии (мощности) в целях компенсации потерь электрической энергии, заключенным с производителем электрической энергии (мощности) на розничном рынке электрической энергии, осуществляющим производство электрической энергии (мощности) на квалифицированных генерирующих объектах, функционирующих на основе использования ВИЭ, за июль 2015 года.</t>
  </si>
  <si>
    <t xml:space="preserve"> Об объеме и стоимости электрической энергии (мощности), приобретенной по договорам купли-продажи (поставки) электрической энергии (мощности) в целях компенсации потерь электрической энергии, заключенным с производителем электрической энергии (мощности) на розничном рынке электрической энергии, осуществляющим производство электрической энергии (мощности) на квалифицированных генерирующих объектах, функционирующих на основе использования ВИЭ, за август  2015 года.</t>
  </si>
  <si>
    <t xml:space="preserve"> Об объеме и стоимости электрической энергии (мощности), приобретенной по договорам купли-продажи (поставки) электрической энергии (мощности) в целях компенсации потерь электрической энергии, заключенным с производителем электрической энергии (мощности) на розничном рынке электрической энергии, осуществляющим производство электрической энергии (мощности) на квалифицированных генерирующих объектах, функционирующих на основе использования ВИЭ, за сентябрь  2015 года.</t>
  </si>
  <si>
    <t xml:space="preserve"> Об объеме и стоимости электрической энергии (мощности), приобретенной по договорам купли-продажи (поставки) электрической энергии (мощности) в целях компенсации потерь электрической энергии, заключенным с производителем электрической энергии (мощности) на розничном рынке электрической энергии, осуществляющим производство электрической энергии (мощности) на квалифицированных генерирующих объектах, функционирующих на основе использования ВИЭ, за октябрь  2015 года.</t>
  </si>
  <si>
    <t xml:space="preserve"> Об объеме и стоимости электрической энергии (мощности), приобретенной по договорам купли-продажи (поставки) электрической энергии (мощности) в целях компенсации потерь электрической энергии, заключенным с производителем электрической энергии (мощности) на розничном рынке электрической энергии, осуществляющим производство электрической энергии (мощности) на квалифицированных генерирующих объектах, функционирующих на основе использования ВИЭ, за ноябрь  2015 года.</t>
  </si>
  <si>
    <t xml:space="preserve"> Об объеме и стоимости электрической энергии (мощности), приобретенной по договорам купли-продажи (поставки) электрической энергии (мощности) в целях компенсации потерь электрической энергии, заключенным с производителем электрической энергии (мощности) на розничном рынке электрической энергии, осуществляющим производство электрической энергии (мощности) на квалифицированных генерирующих объектах, функционирующих на основе использования ВИЭ, за декабрь  2015 года.</t>
  </si>
  <si>
    <t>АО "Самаранефтегаз"</t>
  </si>
  <si>
    <t>2015-Э/ДХ-СМ-1111/15-00468-010/3223114/3552Д от 22.01.2015</t>
  </si>
  <si>
    <t>ООО "РН-ЭНЕРГО"</t>
  </si>
  <si>
    <t>Объём потерь (тыс. кВтч)</t>
  </si>
  <si>
    <t>Стоимость
(тыс. рублей, без НДС)</t>
  </si>
  <si>
    <t>Объём потерь (МВт)</t>
  </si>
  <si>
    <t xml:space="preserve"> ОРЭ, по сетям ФСК</t>
  </si>
  <si>
    <t xml:space="preserve"> Об объеме и стоимости электрической энергии (мощности), приобретенной по договорам купли-продажи (поставки) электрической энергии (мощности) в целях компенсации потерь электрической энергии, заключенным с производителем электрической энергии (мощности) на розничном рынке электрической энергии, осуществляющим производство электрической энергии (мощности) на квалифицированных генерирующих объектах, функционирующих на основе использования ВИЭ, за январь  2024 года.</t>
  </si>
  <si>
    <t xml:space="preserve"> Об объеме и стоимости электрической энергии (мощности), приобретенной по договорам купли-продажи (поставки) электрической энергии (мощности) в целях компенсации потерь электрической энергии, заключенным с производителем электрической энергии (мощности) на розничном рынке электрической энергии, осуществляющим производство электрической энергии (мощности) на квалифицированных генерирующих объектах, функционирующих на основе использования ВИЭ, за февраль  2024 года.</t>
  </si>
  <si>
    <t>АО "Самаранефтегаз" (от сетей фск)</t>
  </si>
  <si>
    <t xml:space="preserve"> Об объеме и стоимости электрической энергии (мощности), приобретенной по договорам купли-продажи (поставки) электрической энергии (мощности) в целях компенсации потерь электрической энергии, заключенным с производителем электрической энергии (мощности) на розничном рынке электрической энергии, осуществляющим производство электрической энергии (мощности) на квалифицированных генерирующих объектах, функционирующих на основе использования ВИЭ, за март  2024 года.</t>
  </si>
  <si>
    <t xml:space="preserve"> Об объеме и стоимости электрической энергии (мощности), приобретенной по договорам купли-продажи (поставки) электрической энергии (мощности) в целях компенсации потерь электрической энергии, заключенным с производителем электрической энергии (мощности) на розничном рынке электрической энергии, осуществляющим производство электрической энергии (мощности) на квалифицированных генерирующих объектах, функционирующих на основе использования ВИЭ, за апрель  2024 года.</t>
  </si>
  <si>
    <t xml:space="preserve"> Об объеме и стоимости электрической энергии (мощности), приобретенной по договорам купли-продажи (поставки) электрической энергии (мощности) в целях компенсации потерь электрической энергии, заключенным с производителем электрической энергии (мощности) на розничном рынке электрической энергии, осуществляющим производство электрической энергии (мощности) на квалифицированных генерирующих объектах, функционирующих на основе использования ВИЭ, за май  2024 года.</t>
  </si>
  <si>
    <t xml:space="preserve"> Об объеме и стоимости электрической энергии (мощности), приобретенной по договорам купли-продажи (поставки) электрической энергии (мощности) в целях компенсации потерь электрической энергии, заключенным с производителем электрической энергии (мощности) на розничном рынке электрической энергии, осуществляющим производство электрической энергии (мощности) на квалифицированных генерирующих объектах, функционирующих на основе использования ВИЭ, за июнь  2024 года.</t>
  </si>
  <si>
    <t xml:space="preserve"> Об объеме и стоимости электрической энергии (мощности), приобретенной по договорам купли-продажи (поставки) электрической энергии (мощности) в целях компенсации потерь электрической энергии, заключенным с производителем электрической энергии (мощности) на розничном рынке электрической энергии, осуществляющим производство электрической энергии (мощности) на квалифицированных генерирующих объектах, функционирующих на основе использования ВИЭ, за июль  2024 года.</t>
  </si>
  <si>
    <t xml:space="preserve"> Об объеме и стоимости электрической энергии (мощности), приобретенной по договорам купли-продажи (поставки) электрической энергии (мощности) в целях компенсации потерь электрической энергии, заключенным с производителем электрической энергии (мощности) на розничном рынке электрической энергии, осуществляющим производство электрической энергии (мощности) на квалифицированных генерирующих объектах, функционирующих на основе использования ВИЭ, за август  2024 года.</t>
  </si>
  <si>
    <t xml:space="preserve"> Об объеме и стоимости электрической энергии (мощности), приобретенной по договорам купли-продажи (поставки) электрической энергии (мощности) в целях компенсации потерь электрической энергии, заключенным с производителем электрической энергии (мощности) на розничном рынке электрической энергии, осуществляющим производство электрической энергии (мощности) на квалифицированных генерирующих объектах, функционирующих на основе использования ВИЭ, за сентябрь   2024 года.</t>
  </si>
  <si>
    <t xml:space="preserve"> Об объеме и стоимости электрической энергии (мощности), приобретенной по договорам купли-продажи (поставки) электрической энергии (мощности) в целях компенсации потерь электрической энергии, заключенным с производителем электрической энергии (мощности) на розничном рынке электрической энергии, осуществляющим производство электрической энергии (мощности) на квалифицированных генерирующих объектах, функционирующих на основе использования ВИЭ, за октябрь   2024 года.</t>
  </si>
  <si>
    <t xml:space="preserve"> Об объеме и стоимости электрической энергии (мощности), приобретенной по договорам купли-продажи (поставки) электрической энергии (мощности) в целях компенсации потерь электрической энергии, заключенным с производителем электрической энергии (мощности) на розничном рынке электрической энергии, осуществляющим производство электрической энергии (мощности) на квалифицированных генерирующих объектах, функционирующих на основе использования ВИЭ, за ноябрь    2024 года.</t>
  </si>
  <si>
    <t xml:space="preserve"> Об объеме и стоимости электрической энергии (мощности), приобретенной по договорам купли-продажи (поставки) электрической энергии (мощности) в целях компенсации потерь электрической энергии, заключенным с производителем электрической энергии (мощности) на розничном рынке электрической энергии, осуществляющим производство электрической энергии (мощности) на квалифицированных генерирующих объектах, функционирующих на основе использования ВИЭ, за декабрь    2024 года.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</si>
</sst>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3" formatCode="_-* #,##0.00\ _₽_-;\-* #,##0.00\ _₽_-;_-* &quot;-&quot;??\ _₽_-;_-@_-"/>
    <numFmt numFmtId="164" formatCode="#,##0.0"/>
    <numFmt numFmtId="165" formatCode="_-* #,##0.000000\ _₽_-;\-* #,##0.000000\ _₽_-;_-* &quot;-&quot;??\ _₽_-;_-@_-"/>
    <numFmt numFmtId="166" formatCode="_-* #,##0.00000\ _₽_-;\-* #,##0.00000\ _₽_-;_-* &quot;-&quot;??\ _₽_-;_-@_-"/>
    <numFmt numFmtId="167" formatCode="0.00000"/>
    <numFmt numFmtId="168" formatCode="_-* #,##0.000\ _₽_-;\-* #,##0.000\ _₽_-;_-* &quot;-&quot;??\ _₽_-;_-@_-"/>
    <numFmt numFmtId="169" formatCode="0.000"/>
    <numFmt numFmtId="170" formatCode="_(* #,##0.0000000_);_(* \(#,##0.0000000\);_(* &quot;-&quot;??_);_(@_)"/>
    <numFmt numFmtId="171" formatCode="_-* #,##0.00000\ _₽_-;\-* #,##0.00000\ _₽_-;_-* &quot;-&quot;?????\ _₽_-;_-@_-"/>
    <numFmt numFmtId="172" formatCode="0.000000"/>
    <numFmt numFmtId="173" formatCode="0.0000"/>
    <numFmt numFmtId="174" formatCode="_-* #,##0.000\ _₽_-;\-* #,##0.000\ _₽_-;_-* &quot;-&quot;???\ _₽_-;_-@_-"/>
  </numFmts>
  <fonts count="13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  <charset val="204"/>
    </font>
    <font>
      <b/>
      <sz val="13"/>
      <color theme="1"/>
      <name val="Arial Narrow"/>
      <family val="2"/>
      <charset val="204"/>
    </font>
    <font>
      <b/>
      <sz val="11"/>
      <color theme="1"/>
      <name val="Arial Narrow"/>
      <family val="2"/>
      <charset val="204"/>
    </font>
    <font>
      <b/>
      <sz val="12"/>
      <color theme="1"/>
      <name val="Arial Narrow"/>
      <family val="2"/>
      <charset val="204"/>
    </font>
    <font>
      <sz val="12"/>
      <color theme="1"/>
      <name val="Arial Narrow"/>
      <family val="2"/>
      <charset val="204"/>
    </font>
    <font>
      <b/>
      <sz val="14"/>
      <color theme="1"/>
      <name val="Arial Narrow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rgb="FFFF0000"/>
      <name val="Arial Narrow"/>
      <family val="2"/>
      <charset val="204"/>
    </font>
    <font>
      <sz val="11"/>
      <color theme="0"/>
      <name val="Arial Narrow"/>
      <family val="2"/>
      <charset val="204"/>
    </font>
    <font>
      <sz val="11"/>
      <color theme="0" tint="-4.9989318521683403E-2"/>
      <name val="Arial Narrow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9" fontId="1" fillId="0" borderId="0" applyFont="0" applyFill="0" applyBorder="0" applyAlignment="0" applyProtection="0"/>
    <xf numFmtId="43" fontId="9" fillId="0" borderId="0" applyFont="0" applyFill="0" applyBorder="0" applyAlignment="0" applyProtection="0"/>
  </cellStyleXfs>
  <cellXfs count="57">
    <xf numFmtId="0" fontId="0" fillId="0" borderId="0" xfId="0"/>
    <xf numFmtId="0" fontId="3" fillId="0" borderId="0" xfId="0" applyFont="1"/>
    <xf numFmtId="0" fontId="3" fillId="0" borderId="0" xfId="0" applyFont="1" applyAlignment="1">
      <alignment horizontal="right"/>
    </xf>
    <xf numFmtId="2" fontId="3" fillId="0" borderId="0" xfId="0" applyNumberFormat="1" applyFont="1"/>
    <xf numFmtId="0" fontId="7" fillId="0" borderId="4" xfId="0" applyFont="1" applyBorder="1"/>
    <xf numFmtId="0" fontId="5" fillId="0" borderId="0" xfId="1" applyFont="1"/>
    <xf numFmtId="0" fontId="8" fillId="0" borderId="0" xfId="0" applyFont="1" applyAlignment="1">
      <alignment horizontal="center" vertical="center" wrapText="1"/>
    </xf>
    <xf numFmtId="0" fontId="3" fillId="0" borderId="6" xfId="0" applyFont="1" applyBorder="1" applyAlignment="1">
      <alignment horizontal="left" vertical="center"/>
    </xf>
    <xf numFmtId="49" fontId="3" fillId="0" borderId="6" xfId="0" applyNumberFormat="1" applyFont="1" applyBorder="1" applyAlignment="1">
      <alignment horizontal="left" vertical="center" wrapText="1"/>
    </xf>
    <xf numFmtId="164" fontId="7" fillId="0" borderId="6" xfId="0" applyNumberFormat="1" applyFont="1" applyFill="1" applyBorder="1" applyAlignment="1">
      <alignment horizontal="center" vertical="center"/>
    </xf>
    <xf numFmtId="164" fontId="7" fillId="0" borderId="3" xfId="0" applyNumberFormat="1" applyFont="1" applyFill="1" applyBorder="1" applyAlignment="1">
      <alignment horizontal="center" vertical="center"/>
    </xf>
    <xf numFmtId="0" fontId="7" fillId="0" borderId="2" xfId="0" applyFont="1" applyBorder="1"/>
    <xf numFmtId="0" fontId="3" fillId="0" borderId="5" xfId="0" applyFont="1" applyBorder="1" applyAlignment="1">
      <alignment horizontal="left" vertical="center"/>
    </xf>
    <xf numFmtId="49" fontId="3" fillId="0" borderId="5" xfId="0" applyNumberFormat="1" applyFont="1" applyBorder="1" applyAlignment="1">
      <alignment horizontal="left" vertical="center" wrapText="1"/>
    </xf>
    <xf numFmtId="164" fontId="7" fillId="0" borderId="5" xfId="0" applyNumberFormat="1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/>
    </xf>
    <xf numFmtId="3" fontId="3" fillId="0" borderId="0" xfId="0" applyNumberFormat="1" applyFont="1"/>
    <xf numFmtId="0" fontId="6" fillId="0" borderId="7" xfId="0" applyFont="1" applyBorder="1" applyAlignment="1">
      <alignment horizontal="center" vertical="top" wrapText="1"/>
    </xf>
    <xf numFmtId="0" fontId="6" fillId="0" borderId="8" xfId="0" applyFont="1" applyBorder="1" applyAlignment="1">
      <alignment horizontal="center" vertical="top" wrapText="1"/>
    </xf>
    <xf numFmtId="0" fontId="6" fillId="0" borderId="9" xfId="0" applyFont="1" applyBorder="1" applyAlignment="1">
      <alignment horizontal="center" vertical="top" wrapText="1"/>
    </xf>
    <xf numFmtId="0" fontId="8" fillId="0" borderId="0" xfId="0" applyFont="1" applyAlignment="1">
      <alignment horizontal="left" vertical="center" wrapText="1"/>
    </xf>
    <xf numFmtId="4" fontId="7" fillId="0" borderId="5" xfId="0" applyNumberFormat="1" applyFont="1" applyBorder="1" applyAlignment="1">
      <alignment horizontal="center" vertical="center"/>
    </xf>
    <xf numFmtId="4" fontId="7" fillId="0" borderId="6" xfId="0" applyNumberFormat="1" applyFont="1" applyFill="1" applyBorder="1" applyAlignment="1">
      <alignment horizontal="center" vertical="center"/>
    </xf>
    <xf numFmtId="0" fontId="7" fillId="0" borderId="5" xfId="0" applyFont="1" applyBorder="1" applyAlignment="1">
      <alignment horizontal="left" vertical="center" wrapText="1"/>
    </xf>
    <xf numFmtId="165" fontId="3" fillId="0" borderId="5" xfId="4" applyNumberFormat="1" applyFont="1" applyBorder="1" applyAlignment="1">
      <alignment horizontal="center" vertical="center"/>
    </xf>
    <xf numFmtId="166" fontId="7" fillId="0" borderId="1" xfId="4" applyNumberFormat="1" applyFont="1" applyBorder="1" applyAlignment="1">
      <alignment horizontal="center" vertical="center" wrapText="1"/>
    </xf>
    <xf numFmtId="165" fontId="3" fillId="0" borderId="0" xfId="0" applyNumberFormat="1" applyFont="1"/>
    <xf numFmtId="168" fontId="3" fillId="0" borderId="5" xfId="4" applyNumberFormat="1" applyFont="1" applyBorder="1" applyAlignment="1">
      <alignment horizontal="center" vertical="center"/>
    </xf>
    <xf numFmtId="43" fontId="3" fillId="0" borderId="0" xfId="0" applyNumberFormat="1" applyFont="1"/>
    <xf numFmtId="43" fontId="10" fillId="0" borderId="0" xfId="0" applyNumberFormat="1" applyFont="1"/>
    <xf numFmtId="168" fontId="3" fillId="0" borderId="0" xfId="0" applyNumberFormat="1" applyFont="1"/>
    <xf numFmtId="166" fontId="3" fillId="0" borderId="0" xfId="0" applyNumberFormat="1" applyFont="1"/>
    <xf numFmtId="168" fontId="10" fillId="0" borderId="0" xfId="0" applyNumberFormat="1" applyFont="1"/>
    <xf numFmtId="168" fontId="3" fillId="2" borderId="5" xfId="4" applyNumberFormat="1" applyFont="1" applyFill="1" applyBorder="1" applyAlignment="1">
      <alignment horizontal="center" vertical="center"/>
    </xf>
    <xf numFmtId="165" fontId="3" fillId="2" borderId="5" xfId="4" applyNumberFormat="1" applyFont="1" applyFill="1" applyBorder="1" applyAlignment="1">
      <alignment horizontal="center" vertical="center"/>
    </xf>
    <xf numFmtId="166" fontId="7" fillId="2" borderId="1" xfId="4" applyNumberFormat="1" applyFont="1" applyFill="1" applyBorder="1" applyAlignment="1">
      <alignment horizontal="center" vertical="center" wrapText="1"/>
    </xf>
    <xf numFmtId="169" fontId="3" fillId="0" borderId="0" xfId="0" applyNumberFormat="1" applyFont="1"/>
    <xf numFmtId="166" fontId="10" fillId="0" borderId="0" xfId="0" applyNumberFormat="1" applyFont="1"/>
    <xf numFmtId="0" fontId="7" fillId="2" borderId="2" xfId="0" applyFont="1" applyFill="1" applyBorder="1"/>
    <xf numFmtId="0" fontId="7" fillId="2" borderId="5" xfId="0" applyFont="1" applyFill="1" applyBorder="1" applyAlignment="1">
      <alignment horizontal="left" vertical="center" wrapText="1"/>
    </xf>
    <xf numFmtId="0" fontId="3" fillId="2" borderId="0" xfId="0" applyFont="1" applyFill="1"/>
    <xf numFmtId="170" fontId="3" fillId="0" borderId="0" xfId="0" applyNumberFormat="1" applyFont="1"/>
    <xf numFmtId="167" fontId="7" fillId="2" borderId="5" xfId="0" applyNumberFormat="1" applyFont="1" applyFill="1" applyBorder="1" applyAlignment="1">
      <alignment horizontal="center" vertical="center" wrapText="1"/>
    </xf>
    <xf numFmtId="171" fontId="3" fillId="0" borderId="0" xfId="0" applyNumberFormat="1" applyFont="1"/>
    <xf numFmtId="172" fontId="7" fillId="2" borderId="5" xfId="0" applyNumberFormat="1" applyFont="1" applyFill="1" applyBorder="1" applyAlignment="1">
      <alignment horizontal="center" vertical="center" wrapText="1"/>
    </xf>
    <xf numFmtId="173" fontId="7" fillId="0" borderId="5" xfId="0" applyNumberFormat="1" applyFont="1" applyBorder="1" applyAlignment="1">
      <alignment horizontal="center" vertical="center" wrapText="1"/>
    </xf>
    <xf numFmtId="173" fontId="7" fillId="2" borderId="5" xfId="0" applyNumberFormat="1" applyFont="1" applyFill="1" applyBorder="1" applyAlignment="1">
      <alignment horizontal="center" vertical="center" wrapText="1"/>
    </xf>
    <xf numFmtId="168" fontId="11" fillId="0" borderId="0" xfId="0" applyNumberFormat="1" applyFont="1"/>
    <xf numFmtId="167" fontId="7" fillId="0" borderId="5" xfId="0" applyNumberFormat="1" applyFont="1" applyBorder="1" applyAlignment="1">
      <alignment horizontal="center" vertical="center" wrapText="1"/>
    </xf>
    <xf numFmtId="174" fontId="3" fillId="0" borderId="0" xfId="0" applyNumberFormat="1" applyFont="1"/>
    <xf numFmtId="0" fontId="12" fillId="0" borderId="0" xfId="0" applyFont="1"/>
    <xf numFmtId="171" fontId="12" fillId="0" borderId="0" xfId="0" applyNumberFormat="1" applyFont="1"/>
    <xf numFmtId="174" fontId="12" fillId="0" borderId="0" xfId="0" applyNumberFormat="1" applyFont="1"/>
    <xf numFmtId="168" fontId="12" fillId="0" borderId="0" xfId="0" applyNumberFormat="1" applyFont="1"/>
    <xf numFmtId="172" fontId="7" fillId="0" borderId="5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65" fontId="11" fillId="0" borderId="0" xfId="0" applyNumberFormat="1" applyFont="1"/>
  </cellXfs>
  <cellStyles count="5">
    <cellStyle name="Обычный" xfId="0" builtinId="0"/>
    <cellStyle name="Обычный 2" xfId="1"/>
    <cellStyle name="Обычный 8" xfId="2"/>
    <cellStyle name="Процентный 3" xfId="3"/>
    <cellStyle name="Финансовый" xfId="4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90;&#1076;&#1077;&#1083;%20&#1088;&#1077;&#1072;&#1083;&#1080;&#1079;&#1072;&#1094;&#1080;&#1080;%20&#1091;&#1089;&#1083;&#1091;&#1075;/%20&#1052;&#1056;&#1057;&#1050;%20&#1042;&#1086;&#1083;&#1075;&#1080;/&#1055;&#1083;&#1072;&#1085;%202015/&#1092;&#1072;&#1082;&#1090;%20&#1055;&#1086;&#1090;&#1077;&#1088;&#1080;%202015&#1075;.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ПО_МРСК_ФСК"/>
      <sheetName val="сар"/>
      <sheetName val="сам "/>
      <sheetName val="ул"/>
      <sheetName val="ор"/>
      <sheetName val="чу"/>
      <sheetName val="пе"/>
      <sheetName val="мо"/>
      <sheetName val="СВОД"/>
      <sheetName val="сар (бух)"/>
      <sheetName val="сам (бух)"/>
      <sheetName val="ул (бух)"/>
      <sheetName val="ор (бух)"/>
      <sheetName val="пе (бух)"/>
      <sheetName val="чу (бух)"/>
      <sheetName val="мо (бух)"/>
      <sheetName val="СВОД (бух)"/>
      <sheetName val="Лист1"/>
      <sheetName val="Лист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53">
          <cell r="E153">
            <v>29.75</v>
          </cell>
          <cell r="I153">
            <v>33.460999999999999</v>
          </cell>
          <cell r="L153">
            <v>44.195</v>
          </cell>
          <cell r="M153">
            <v>26.056999999999999</v>
          </cell>
          <cell r="N153">
            <v>15.914999999999999</v>
          </cell>
          <cell r="Q153">
            <v>42.982999999999997</v>
          </cell>
          <cell r="R153">
            <v>50.79</v>
          </cell>
          <cell r="S153">
            <v>71.760999999999996</v>
          </cell>
        </row>
        <row r="177">
          <cell r="I177">
            <v>8050</v>
          </cell>
          <cell r="L177">
            <v>8050</v>
          </cell>
          <cell r="M177">
            <v>8050</v>
          </cell>
          <cell r="N177">
            <v>8050</v>
          </cell>
          <cell r="Q177">
            <v>8050</v>
          </cell>
          <cell r="R177">
            <v>8050</v>
          </cell>
          <cell r="S177">
            <v>8050</v>
          </cell>
        </row>
      </sheetData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zoomScaleNormal="100" zoomScaleSheetLayoutView="80" workbookViewId="0">
      <selection activeCell="A7" sqref="A7:XFD15"/>
    </sheetView>
  </sheetViews>
  <sheetFormatPr defaultRowHeight="16.5" x14ac:dyDescent="0.3"/>
  <cols>
    <col min="1" max="1" width="35" style="1" customWidth="1"/>
    <col min="2" max="2" width="32.7109375" style="1" customWidth="1"/>
    <col min="3" max="3" width="31.42578125" style="1" customWidth="1"/>
    <col min="4" max="4" width="24.28515625" style="1" customWidth="1"/>
    <col min="5" max="5" width="17.140625" style="1" customWidth="1"/>
    <col min="6" max="6" width="18.42578125" style="1" customWidth="1"/>
    <col min="7" max="7" width="22" style="1" customWidth="1"/>
    <col min="8" max="8" width="18.140625" style="1" hidden="1" customWidth="1"/>
    <col min="9" max="9" width="19.28515625" style="1" hidden="1" customWidth="1"/>
    <col min="10" max="10" width="16" style="1" hidden="1" customWidth="1"/>
    <col min="11" max="11" width="16.28515625" style="1" customWidth="1"/>
    <col min="12" max="16384" width="9.140625" style="1"/>
  </cols>
  <sheetData>
    <row r="1" spans="1:12" x14ac:dyDescent="0.3">
      <c r="A1" s="5" t="s">
        <v>10</v>
      </c>
      <c r="G1" s="2"/>
      <c r="H1" s="2" t="s">
        <v>6</v>
      </c>
    </row>
    <row r="3" spans="1:12" ht="75" customHeight="1" x14ac:dyDescent="0.3">
      <c r="A3" s="55" t="s">
        <v>28</v>
      </c>
      <c r="B3" s="55"/>
      <c r="C3" s="55"/>
      <c r="D3" s="55"/>
      <c r="E3" s="55"/>
      <c r="F3" s="55"/>
      <c r="G3" s="55"/>
      <c r="H3" s="55"/>
    </row>
    <row r="4" spans="1:12" ht="18.75" thickBot="1" x14ac:dyDescent="0.35">
      <c r="A4" s="20" t="s">
        <v>8</v>
      </c>
      <c r="B4" s="6"/>
      <c r="C4" s="6"/>
      <c r="D4" s="6"/>
      <c r="E4" s="6"/>
      <c r="F4" s="6"/>
      <c r="G4" s="6"/>
    </row>
    <row r="5" spans="1:12" ht="50.25" customHeight="1" x14ac:dyDescent="0.3">
      <c r="A5" s="17" t="s">
        <v>0</v>
      </c>
      <c r="B5" s="18" t="s">
        <v>2</v>
      </c>
      <c r="C5" s="18" t="s">
        <v>3</v>
      </c>
      <c r="D5" s="18" t="s">
        <v>24</v>
      </c>
      <c r="E5" s="18" t="s">
        <v>26</v>
      </c>
      <c r="F5" s="18" t="s">
        <v>9</v>
      </c>
      <c r="G5" s="19" t="s">
        <v>25</v>
      </c>
      <c r="J5" s="30"/>
    </row>
    <row r="6" spans="1:12" ht="35.25" customHeight="1" thickBot="1" x14ac:dyDescent="0.35">
      <c r="A6" s="11" t="s">
        <v>21</v>
      </c>
      <c r="B6" s="23" t="s">
        <v>22</v>
      </c>
      <c r="C6" s="23" t="s">
        <v>23</v>
      </c>
      <c r="D6" s="27">
        <v>1324.096</v>
      </c>
      <c r="E6" s="24"/>
      <c r="F6" s="45">
        <f>G6/D6</f>
        <v>2.8223040021267338</v>
      </c>
      <c r="G6" s="25">
        <v>3737.00144</v>
      </c>
      <c r="H6" s="43">
        <f>G6*20%</f>
        <v>747.40028800000005</v>
      </c>
      <c r="I6" s="43">
        <f>G6+H6</f>
        <v>4484.4017279999998</v>
      </c>
    </row>
    <row r="7" spans="1:12" ht="42.75" customHeight="1" thickBot="1" x14ac:dyDescent="0.35">
      <c r="A7" s="11" t="s">
        <v>21</v>
      </c>
      <c r="B7" s="23" t="s">
        <v>22</v>
      </c>
      <c r="C7" s="23" t="s">
        <v>23</v>
      </c>
      <c r="D7" s="27">
        <v>0.67900000000000005</v>
      </c>
      <c r="E7" s="24"/>
      <c r="F7" s="45">
        <f>G7/D7</f>
        <v>2.8222974963181144</v>
      </c>
      <c r="G7" s="25">
        <v>1.9163399999999999</v>
      </c>
      <c r="H7" s="43">
        <f>G7*20%</f>
        <v>0.383268</v>
      </c>
      <c r="I7" s="43">
        <f>G7+H7</f>
        <v>2.2996080000000001</v>
      </c>
    </row>
    <row r="8" spans="1:12" s="40" customFormat="1" ht="42.75" customHeight="1" thickBot="1" x14ac:dyDescent="0.35">
      <c r="A8" s="38" t="s">
        <v>21</v>
      </c>
      <c r="B8" s="39" t="s">
        <v>22</v>
      </c>
      <c r="C8" s="39" t="s">
        <v>23</v>
      </c>
      <c r="D8" s="33"/>
      <c r="E8" s="34"/>
      <c r="F8" s="44"/>
      <c r="G8" s="35"/>
      <c r="H8" s="40" t="s">
        <v>27</v>
      </c>
    </row>
    <row r="9" spans="1:12" s="40" customFormat="1" ht="42.75" customHeight="1" thickBot="1" x14ac:dyDescent="0.35">
      <c r="A9" s="38" t="s">
        <v>21</v>
      </c>
      <c r="B9" s="39" t="s">
        <v>22</v>
      </c>
      <c r="C9" s="39" t="s">
        <v>23</v>
      </c>
      <c r="D9" s="33"/>
      <c r="E9" s="34"/>
      <c r="F9" s="44"/>
      <c r="G9" s="35"/>
      <c r="H9" s="40" t="s">
        <v>27</v>
      </c>
    </row>
    <row r="10" spans="1:12" s="40" customFormat="1" ht="42.75" customHeight="1" thickBot="1" x14ac:dyDescent="0.35">
      <c r="A10" s="38" t="s">
        <v>21</v>
      </c>
      <c r="B10" s="39" t="s">
        <v>22</v>
      </c>
      <c r="C10" s="39" t="s">
        <v>23</v>
      </c>
      <c r="D10" s="33"/>
      <c r="E10" s="33"/>
      <c r="F10" s="42"/>
      <c r="G10" s="35"/>
      <c r="H10" s="40" t="s">
        <v>27</v>
      </c>
    </row>
    <row r="11" spans="1:12" s="40" customFormat="1" ht="43.5" customHeight="1" thickBot="1" x14ac:dyDescent="0.35">
      <c r="A11" s="38" t="s">
        <v>21</v>
      </c>
      <c r="B11" s="39" t="s">
        <v>22</v>
      </c>
      <c r="C11" s="39" t="s">
        <v>23</v>
      </c>
      <c r="D11" s="33"/>
      <c r="E11" s="33"/>
      <c r="F11" s="42"/>
      <c r="G11" s="35"/>
      <c r="H11" s="40" t="s">
        <v>27</v>
      </c>
    </row>
    <row r="12" spans="1:12" x14ac:dyDescent="0.3">
      <c r="A12" s="1" t="s">
        <v>1</v>
      </c>
      <c r="B12" s="1" t="s">
        <v>7</v>
      </c>
      <c r="G12" s="31"/>
    </row>
    <row r="13" spans="1:12" x14ac:dyDescent="0.3">
      <c r="G13" s="41"/>
      <c r="J13" s="36"/>
      <c r="L13" s="3"/>
    </row>
    <row r="14" spans="1:12" x14ac:dyDescent="0.3">
      <c r="G14" s="30"/>
      <c r="J14" s="3"/>
      <c r="L14" s="3"/>
    </row>
    <row r="15" spans="1:12" x14ac:dyDescent="0.3">
      <c r="F15" s="26"/>
      <c r="G15" s="30"/>
      <c r="J15" s="30"/>
      <c r="K15" s="31"/>
    </row>
    <row r="16" spans="1:12" x14ac:dyDescent="0.3">
      <c r="G16" s="30"/>
      <c r="J16" s="31"/>
    </row>
    <row r="17" spans="4:10" x14ac:dyDescent="0.3">
      <c r="D17" s="31"/>
      <c r="G17" s="29"/>
    </row>
    <row r="18" spans="4:10" x14ac:dyDescent="0.3">
      <c r="G18" s="26"/>
      <c r="J18" s="31"/>
    </row>
    <row r="19" spans="4:10" x14ac:dyDescent="0.3">
      <c r="F19" s="28"/>
      <c r="G19" s="32"/>
      <c r="J19" s="31"/>
    </row>
    <row r="20" spans="4:10" x14ac:dyDescent="0.3">
      <c r="G20" s="31"/>
      <c r="J20" s="37"/>
    </row>
    <row r="22" spans="4:10" x14ac:dyDescent="0.3">
      <c r="G22" s="31"/>
    </row>
    <row r="24" spans="4:10" x14ac:dyDescent="0.3">
      <c r="J24" s="31"/>
    </row>
  </sheetData>
  <mergeCells count="1">
    <mergeCell ref="A3:H3"/>
  </mergeCells>
  <pageMargins left="0.7" right="0.7" top="0.75" bottom="0.75" header="0.3" footer="0.3"/>
  <pageSetup paperSize="9" scale="48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zoomScaleNormal="100" zoomScaleSheetLayoutView="80" workbookViewId="0">
      <selection activeCell="G19" sqref="G19"/>
    </sheetView>
  </sheetViews>
  <sheetFormatPr defaultRowHeight="16.5" x14ac:dyDescent="0.3"/>
  <cols>
    <col min="1" max="1" width="35" style="1" customWidth="1"/>
    <col min="2" max="2" width="32.7109375" style="1" customWidth="1"/>
    <col min="3" max="3" width="31.42578125" style="1" customWidth="1"/>
    <col min="4" max="4" width="24.28515625" style="1" customWidth="1"/>
    <col min="5" max="5" width="17.140625" style="1" customWidth="1"/>
    <col min="6" max="6" width="18.42578125" style="1" customWidth="1"/>
    <col min="7" max="7" width="22" style="1" customWidth="1"/>
    <col min="8" max="8" width="18.140625" style="1" hidden="1" customWidth="1"/>
    <col min="9" max="9" width="19.28515625" style="1" hidden="1" customWidth="1"/>
    <col min="10" max="10" width="16" style="1" hidden="1" customWidth="1"/>
    <col min="11" max="11" width="16.28515625" style="1" customWidth="1"/>
    <col min="12" max="16384" width="9.140625" style="1"/>
  </cols>
  <sheetData>
    <row r="1" spans="1:12" x14ac:dyDescent="0.3">
      <c r="A1" s="5" t="s">
        <v>10</v>
      </c>
      <c r="G1" s="2"/>
      <c r="H1" s="2" t="s">
        <v>6</v>
      </c>
    </row>
    <row r="3" spans="1:12" ht="75" customHeight="1" x14ac:dyDescent="0.3">
      <c r="A3" s="55" t="s">
        <v>38</v>
      </c>
      <c r="B3" s="55"/>
      <c r="C3" s="55"/>
      <c r="D3" s="55"/>
      <c r="E3" s="55"/>
      <c r="F3" s="55"/>
      <c r="G3" s="55"/>
      <c r="H3" s="55"/>
    </row>
    <row r="4" spans="1:12" ht="18.75" thickBot="1" x14ac:dyDescent="0.35">
      <c r="A4" s="20" t="s">
        <v>8</v>
      </c>
      <c r="B4" s="6"/>
      <c r="C4" s="6"/>
      <c r="D4" s="6"/>
      <c r="E4" s="6"/>
      <c r="F4" s="6"/>
      <c r="G4" s="6"/>
    </row>
    <row r="5" spans="1:12" ht="50.25" customHeight="1" x14ac:dyDescent="0.3">
      <c r="A5" s="17" t="s">
        <v>0</v>
      </c>
      <c r="B5" s="18" t="s">
        <v>2</v>
      </c>
      <c r="C5" s="18" t="s">
        <v>3</v>
      </c>
      <c r="D5" s="18" t="s">
        <v>24</v>
      </c>
      <c r="E5" s="18" t="s">
        <v>26</v>
      </c>
      <c r="F5" s="18" t="s">
        <v>9</v>
      </c>
      <c r="G5" s="19" t="s">
        <v>25</v>
      </c>
      <c r="J5" s="30"/>
    </row>
    <row r="6" spans="1:12" ht="35.25" customHeight="1" thickBot="1" x14ac:dyDescent="0.35">
      <c r="A6" s="11" t="s">
        <v>21</v>
      </c>
      <c r="B6" s="23" t="s">
        <v>22</v>
      </c>
      <c r="C6" s="23" t="s">
        <v>23</v>
      </c>
      <c r="D6" s="27">
        <v>1105.0229999999999</v>
      </c>
      <c r="E6" s="24"/>
      <c r="F6" s="45">
        <f>G6/D6</f>
        <v>3.8573189969801533</v>
      </c>
      <c r="G6" s="25">
        <v>4262.4262099999996</v>
      </c>
      <c r="H6" s="43">
        <f>G6*20%</f>
        <v>852.48524199999997</v>
      </c>
      <c r="I6" s="43">
        <f>G6+H6</f>
        <v>5114.9114519999994</v>
      </c>
    </row>
    <row r="7" spans="1:12" ht="42.75" customHeight="1" thickBot="1" x14ac:dyDescent="0.35">
      <c r="A7" s="11" t="s">
        <v>21</v>
      </c>
      <c r="B7" s="23" t="s">
        <v>22</v>
      </c>
      <c r="C7" s="23" t="s">
        <v>23</v>
      </c>
      <c r="D7" s="27">
        <v>0.435</v>
      </c>
      <c r="E7" s="24"/>
      <c r="F7" s="45">
        <f>G7/D7</f>
        <v>3.8573333333333335</v>
      </c>
      <c r="G7" s="25">
        <v>1.67794</v>
      </c>
      <c r="H7" s="43">
        <f>G7*20%</f>
        <v>0.335588</v>
      </c>
      <c r="I7" s="43">
        <f>G7+H7</f>
        <v>2.013528</v>
      </c>
    </row>
    <row r="8" spans="1:12" s="40" customFormat="1" ht="42.75" hidden="1" customHeight="1" thickBot="1" x14ac:dyDescent="0.35">
      <c r="A8" s="38" t="s">
        <v>30</v>
      </c>
      <c r="B8" s="39" t="s">
        <v>22</v>
      </c>
      <c r="C8" s="39" t="s">
        <v>23</v>
      </c>
      <c r="D8" s="33"/>
      <c r="E8" s="34"/>
      <c r="F8" s="44" t="e">
        <f t="shared" ref="F8:F9" si="0">G8/D8</f>
        <v>#DIV/0!</v>
      </c>
      <c r="G8" s="35">
        <v>25.763809999999999</v>
      </c>
      <c r="H8" s="40" t="s">
        <v>27</v>
      </c>
    </row>
    <row r="9" spans="1:12" s="40" customFormat="1" ht="43.5" hidden="1" customHeight="1" thickBot="1" x14ac:dyDescent="0.35">
      <c r="A9" s="38" t="s">
        <v>30</v>
      </c>
      <c r="B9" s="39" t="s">
        <v>22</v>
      </c>
      <c r="C9" s="39" t="s">
        <v>23</v>
      </c>
      <c r="D9" s="33"/>
      <c r="E9" s="33"/>
      <c r="F9" s="44" t="e">
        <f t="shared" si="0"/>
        <v>#DIV/0!</v>
      </c>
      <c r="G9" s="35">
        <v>8.7732899999999994</v>
      </c>
      <c r="H9" s="40" t="s">
        <v>27</v>
      </c>
    </row>
    <row r="10" spans="1:12" s="40" customFormat="1" ht="45.75" hidden="1" customHeight="1" thickBot="1" x14ac:dyDescent="0.35">
      <c r="A10" s="38" t="s">
        <v>30</v>
      </c>
      <c r="B10" s="39" t="s">
        <v>22</v>
      </c>
      <c r="C10" s="39" t="s">
        <v>23</v>
      </c>
      <c r="D10" s="33"/>
      <c r="E10" s="33"/>
      <c r="F10" s="44" t="e">
        <f>G10/E10</f>
        <v>#DIV/0!</v>
      </c>
      <c r="G10" s="35">
        <v>95.645790000000005</v>
      </c>
      <c r="H10" s="40" t="s">
        <v>27</v>
      </c>
    </row>
    <row r="11" spans="1:12" x14ac:dyDescent="0.3">
      <c r="A11" s="1" t="s">
        <v>1</v>
      </c>
      <c r="B11" s="1" t="s">
        <v>7</v>
      </c>
      <c r="G11" s="31"/>
    </row>
    <row r="12" spans="1:12" x14ac:dyDescent="0.3">
      <c r="G12" s="41"/>
      <c r="J12" s="36"/>
      <c r="L12" s="3"/>
    </row>
    <row r="13" spans="1:12" hidden="1" x14ac:dyDescent="0.3">
      <c r="G13" s="30">
        <f>'апрель 2024 '!G15+'октябрь 2024  '!G6+'октябрь 2024  '!G7</f>
        <v>19587.541689999998</v>
      </c>
      <c r="J13" s="3"/>
      <c r="L13" s="3"/>
    </row>
    <row r="14" spans="1:12" hidden="1" x14ac:dyDescent="0.3">
      <c r="F14" s="26"/>
      <c r="G14" s="32">
        <f>'январь  2024'!D6+'январь  2024'!D7+'февраль  2024 '!D6+'февраль  2024 '!D7+'март 2024 '!D6+'март 2024 '!D7+'апрель 2024 '!D6+'апрель 2024 '!D7+'октябрь 2024  '!D6+'октябрь 2024  '!D7</f>
        <v>5907.2470000000012</v>
      </c>
      <c r="J14" s="30"/>
      <c r="K14" s="31"/>
    </row>
    <row r="15" spans="1:12" x14ac:dyDescent="0.3">
      <c r="F15" s="50"/>
      <c r="G15" s="47">
        <f>G6+G7+'январь  2024'!G6+'январь  2024'!G7+'февраль  2024 '!G6+'февраль  2024 '!G7</f>
        <v>11827.968339999999</v>
      </c>
      <c r="J15" s="31"/>
    </row>
    <row r="16" spans="1:12" x14ac:dyDescent="0.3">
      <c r="D16" s="31"/>
      <c r="F16" s="51">
        <f>'июнь  2024 '!F18+G6+G7+'июль  2024 '!G6+'июль  2024 '!G7</f>
        <v>29691.403559999999</v>
      </c>
      <c r="G16" s="29"/>
    </row>
    <row r="17" spans="6:10" x14ac:dyDescent="0.3">
      <c r="F17" s="52">
        <f>'июнь  2024 '!F19+D6+D7+'июль  2024 '!D6+'июль  2024 '!D7</f>
        <v>8891.264000000001</v>
      </c>
      <c r="G17" s="26">
        <f>'январь  2024'!D6+'январь  2024'!D7+'февраль  2024 '!D6+'февраль  2024 '!D7+'март 2024 '!D6+'март 2024 '!D7+'апрель 2024 '!D6+'апрель 2024 '!D7+'май  2024 '!D6+'май  2024 '!D7+'июнь  2024 '!D6+'июнь  2024 '!D7+'июль  2024 '!D6+'июль  2024 '!D7+'август 2024  '!D6+'август 2024  '!D7+'сентябрь 2024  '!D6+'сентябрь 2024  '!D7+'октябрь 2024  '!D6+'октябрь 2024  '!D7</f>
        <v>10801.993</v>
      </c>
      <c r="J17" s="31"/>
    </row>
    <row r="18" spans="6:10" x14ac:dyDescent="0.3">
      <c r="F18" s="53"/>
      <c r="G18" s="32">
        <f>'январь  2024'!G6+'январь  2024'!G7+'февраль  2024 '!G6+'февраль  2024 '!G7+'март 2024 '!G6+'март 2024 '!G7+'апрель 2024 '!G6+'апрель 2024 '!G7+'май  2024 '!G6+'май  2024 '!G7+'июнь  2024 '!G6+'июнь  2024 '!G7+'июль  2024 '!G6+'июль  2024 '!G7+'август 2024  '!G6+'август 2024  '!G7+'сентябрь 2024  '!G6+'сентябрь 2024  '!G7+'октябрь 2024  '!G6+'октябрь 2024  '!G7</f>
        <v>36476.559300000001</v>
      </c>
      <c r="J18" s="31"/>
    </row>
    <row r="19" spans="6:10" x14ac:dyDescent="0.3">
      <c r="G19" s="31"/>
      <c r="J19" s="37"/>
    </row>
    <row r="21" spans="6:10" x14ac:dyDescent="0.3">
      <c r="G21" s="31"/>
    </row>
    <row r="23" spans="6:10" x14ac:dyDescent="0.3">
      <c r="J23" s="31"/>
    </row>
  </sheetData>
  <mergeCells count="1">
    <mergeCell ref="A3:H3"/>
  </mergeCells>
  <pageMargins left="0.7" right="0.7" top="0.75" bottom="0.75" header="0.3" footer="0.3"/>
  <pageSetup paperSize="9" scale="48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zoomScaleNormal="100" zoomScaleSheetLayoutView="80" workbookViewId="0">
      <selection activeCell="G19" sqref="G19"/>
    </sheetView>
  </sheetViews>
  <sheetFormatPr defaultRowHeight="16.5" x14ac:dyDescent="0.3"/>
  <cols>
    <col min="1" max="1" width="35" style="1" customWidth="1"/>
    <col min="2" max="2" width="32.7109375" style="1" customWidth="1"/>
    <col min="3" max="3" width="31.42578125" style="1" customWidth="1"/>
    <col min="4" max="4" width="24.28515625" style="1" customWidth="1"/>
    <col min="5" max="5" width="17.140625" style="1" customWidth="1"/>
    <col min="6" max="6" width="18.42578125" style="1" customWidth="1"/>
    <col min="7" max="7" width="22" style="1" customWidth="1"/>
    <col min="8" max="8" width="18.140625" style="1" hidden="1" customWidth="1"/>
    <col min="9" max="9" width="19.28515625" style="1" hidden="1" customWidth="1"/>
    <col min="10" max="10" width="16" style="1" hidden="1" customWidth="1"/>
    <col min="11" max="11" width="16.28515625" style="1" customWidth="1"/>
    <col min="12" max="16384" width="9.140625" style="1"/>
  </cols>
  <sheetData>
    <row r="1" spans="1:12" x14ac:dyDescent="0.3">
      <c r="A1" s="5" t="s">
        <v>10</v>
      </c>
      <c r="G1" s="2"/>
      <c r="H1" s="2" t="s">
        <v>6</v>
      </c>
    </row>
    <row r="3" spans="1:12" ht="75" customHeight="1" x14ac:dyDescent="0.3">
      <c r="A3" s="55" t="s">
        <v>39</v>
      </c>
      <c r="B3" s="55"/>
      <c r="C3" s="55"/>
      <c r="D3" s="55"/>
      <c r="E3" s="55"/>
      <c r="F3" s="55"/>
      <c r="G3" s="55"/>
      <c r="H3" s="55"/>
    </row>
    <row r="4" spans="1:12" ht="18.75" thickBot="1" x14ac:dyDescent="0.35">
      <c r="A4" s="20" t="s">
        <v>8</v>
      </c>
      <c r="B4" s="6"/>
      <c r="C4" s="6"/>
      <c r="D4" s="6"/>
      <c r="E4" s="6"/>
      <c r="F4" s="6"/>
      <c r="G4" s="6"/>
    </row>
    <row r="5" spans="1:12" ht="50.25" customHeight="1" x14ac:dyDescent="0.3">
      <c r="A5" s="17" t="s">
        <v>0</v>
      </c>
      <c r="B5" s="18" t="s">
        <v>2</v>
      </c>
      <c r="C5" s="18" t="s">
        <v>3</v>
      </c>
      <c r="D5" s="18" t="s">
        <v>24</v>
      </c>
      <c r="E5" s="18" t="s">
        <v>26</v>
      </c>
      <c r="F5" s="18" t="s">
        <v>9</v>
      </c>
      <c r="G5" s="19" t="s">
        <v>25</v>
      </c>
      <c r="J5" s="30"/>
    </row>
    <row r="6" spans="1:12" ht="35.25" customHeight="1" thickBot="1" x14ac:dyDescent="0.35">
      <c r="A6" s="11" t="s">
        <v>21</v>
      </c>
      <c r="B6" s="23" t="s">
        <v>22</v>
      </c>
      <c r="C6" s="23" t="s">
        <v>23</v>
      </c>
      <c r="D6" s="27">
        <v>1147.192</v>
      </c>
      <c r="E6" s="24"/>
      <c r="F6" s="45">
        <f>G6/D6</f>
        <v>3.4893999958158703</v>
      </c>
      <c r="G6" s="25">
        <v>4003.0117599999999</v>
      </c>
      <c r="H6" s="43">
        <f>G6*20%</f>
        <v>800.602352</v>
      </c>
      <c r="I6" s="43">
        <f>G6+H6</f>
        <v>4803.6141120000002</v>
      </c>
    </row>
    <row r="7" spans="1:12" ht="42.75" customHeight="1" thickBot="1" x14ac:dyDescent="0.35">
      <c r="A7" s="11" t="s">
        <v>21</v>
      </c>
      <c r="B7" s="23" t="s">
        <v>22</v>
      </c>
      <c r="C7" s="23" t="s">
        <v>23</v>
      </c>
      <c r="D7" s="27">
        <v>0.02</v>
      </c>
      <c r="E7" s="24"/>
      <c r="F7" s="45">
        <f>G7/D7</f>
        <v>3.4895</v>
      </c>
      <c r="G7" s="25">
        <f>69.79/1000</f>
        <v>6.9790000000000005E-2</v>
      </c>
      <c r="H7" s="43">
        <f>G7*20%</f>
        <v>1.3958000000000002E-2</v>
      </c>
      <c r="I7" s="43">
        <f>G7+H7</f>
        <v>8.3748000000000003E-2</v>
      </c>
    </row>
    <row r="8" spans="1:12" s="40" customFormat="1" ht="42.75" hidden="1" customHeight="1" thickBot="1" x14ac:dyDescent="0.35">
      <c r="A8" s="38" t="s">
        <v>30</v>
      </c>
      <c r="B8" s="39" t="s">
        <v>22</v>
      </c>
      <c r="C8" s="39" t="s">
        <v>23</v>
      </c>
      <c r="D8" s="33"/>
      <c r="E8" s="34"/>
      <c r="F8" s="44" t="e">
        <f t="shared" ref="F8:F9" si="0">G8/D8</f>
        <v>#DIV/0!</v>
      </c>
      <c r="G8" s="35">
        <v>25.763809999999999</v>
      </c>
      <c r="H8" s="40" t="s">
        <v>27</v>
      </c>
    </row>
    <row r="9" spans="1:12" s="40" customFormat="1" ht="43.5" hidden="1" customHeight="1" thickBot="1" x14ac:dyDescent="0.35">
      <c r="A9" s="38" t="s">
        <v>30</v>
      </c>
      <c r="B9" s="39" t="s">
        <v>22</v>
      </c>
      <c r="C9" s="39" t="s">
        <v>23</v>
      </c>
      <c r="D9" s="33"/>
      <c r="E9" s="33"/>
      <c r="F9" s="44" t="e">
        <f t="shared" si="0"/>
        <v>#DIV/0!</v>
      </c>
      <c r="G9" s="35">
        <v>8.7732899999999994</v>
      </c>
      <c r="H9" s="40" t="s">
        <v>27</v>
      </c>
    </row>
    <row r="10" spans="1:12" s="40" customFormat="1" ht="45.75" hidden="1" customHeight="1" thickBot="1" x14ac:dyDescent="0.35">
      <c r="A10" s="38" t="s">
        <v>30</v>
      </c>
      <c r="B10" s="39" t="s">
        <v>22</v>
      </c>
      <c r="C10" s="39" t="s">
        <v>23</v>
      </c>
      <c r="D10" s="33"/>
      <c r="E10" s="33"/>
      <c r="F10" s="44" t="e">
        <f>G10/E10</f>
        <v>#DIV/0!</v>
      </c>
      <c r="G10" s="35">
        <v>95.645790000000005</v>
      </c>
      <c r="H10" s="40" t="s">
        <v>27</v>
      </c>
    </row>
    <row r="11" spans="1:12" x14ac:dyDescent="0.3">
      <c r="A11" s="1" t="s">
        <v>1</v>
      </c>
      <c r="B11" s="1" t="s">
        <v>7</v>
      </c>
      <c r="G11" s="31"/>
    </row>
    <row r="12" spans="1:12" x14ac:dyDescent="0.3">
      <c r="G12" s="41"/>
      <c r="J12" s="36"/>
      <c r="L12" s="3"/>
    </row>
    <row r="13" spans="1:12" hidden="1" x14ac:dyDescent="0.3">
      <c r="G13" s="30">
        <f>'апрель 2024 '!G15+'ноябрь 2024 '!G6+'ноябрь 2024 '!G7</f>
        <v>19326.519090000002</v>
      </c>
      <c r="J13" s="3"/>
      <c r="L13" s="3"/>
    </row>
    <row r="14" spans="1:12" hidden="1" x14ac:dyDescent="0.3">
      <c r="F14" s="26"/>
      <c r="G14" s="32">
        <f>'январь  2024'!D6+'январь  2024'!D7+'февраль  2024 '!D6+'февраль  2024 '!D7+'март 2024 '!D6+'март 2024 '!D7+'апрель 2024 '!D6+'апрель 2024 '!D7+'ноябрь 2024 '!D6+'ноябрь 2024 '!D7</f>
        <v>5949.0010000000011</v>
      </c>
      <c r="J14" s="30"/>
      <c r="K14" s="31"/>
    </row>
    <row r="15" spans="1:12" x14ac:dyDescent="0.3">
      <c r="F15" s="50"/>
      <c r="G15" s="47">
        <f>G6+G7+'январь  2024'!G6+'январь  2024'!G7+'февраль  2024 '!G6+'февраль  2024 '!G7</f>
        <v>11566.945739999999</v>
      </c>
      <c r="J15" s="31"/>
    </row>
    <row r="16" spans="1:12" x14ac:dyDescent="0.3">
      <c r="D16" s="31"/>
      <c r="F16" s="51">
        <f>'июнь  2024 '!F18+G6+G7+'июль  2024 '!G6+'июль  2024 '!G7</f>
        <v>29430.380960000002</v>
      </c>
      <c r="G16" s="29"/>
    </row>
    <row r="17" spans="6:10" x14ac:dyDescent="0.3">
      <c r="F17" s="52">
        <f>'июнь  2024 '!F19+D6+D7+'июль  2024 '!D6+'июль  2024 '!D7</f>
        <v>8933.0180000000018</v>
      </c>
      <c r="G17" s="26">
        <f>'январь  2024'!D6+'январь  2024'!D7+'февраль  2024 '!D6+'февраль  2024 '!D7+'март 2024 '!D6+'март 2024 '!D7+'апрель 2024 '!D6+'апрель 2024 '!D7+'май  2024 '!D6+'май  2024 '!D7+'июнь  2024 '!D6+'июнь  2024 '!D7+'июль  2024 '!D6+'июль  2024 '!D7+'август 2024  '!D6+'август 2024  '!D7+'сентябрь 2024  '!D6+'сентябрь 2024  '!D7+'ноябрь 2024 '!D6+'ноябрь 2024 '!D7+'октябрь 2024  '!D6+'октябрь 2024  '!D7</f>
        <v>11949.205000000002</v>
      </c>
      <c r="J17" s="31"/>
    </row>
    <row r="18" spans="6:10" x14ac:dyDescent="0.3">
      <c r="F18" s="53"/>
      <c r="G18" s="32">
        <f>'январь  2024'!G6+'январь  2024'!G7+'февраль  2024 '!G6+'февраль  2024 '!G7+'март 2024 '!G6+'март 2024 '!G7+'апрель 2024 '!G6+'апрель 2024 '!G7+'май  2024 '!G6+'май  2024 '!G7+'июнь  2024 '!G6+'июнь  2024 '!G7+'июль  2024 '!G6+'июль  2024 '!G7+'август 2024  '!G6+'август 2024  '!G7+'сентябрь 2024  '!G6+'сентябрь 2024  '!G7+'ноябрь 2024 '!G6+'ноябрь 2024 '!G7+'октябрь 2024  '!G6+'октябрь 2024  '!G7</f>
        <v>40479.640850000003</v>
      </c>
      <c r="J18" s="31"/>
    </row>
    <row r="19" spans="6:10" x14ac:dyDescent="0.3">
      <c r="G19" s="31"/>
      <c r="J19" s="37"/>
    </row>
    <row r="21" spans="6:10" x14ac:dyDescent="0.3">
      <c r="G21" s="31"/>
    </row>
    <row r="23" spans="6:10" x14ac:dyDescent="0.3">
      <c r="J23" s="31"/>
    </row>
  </sheetData>
  <mergeCells count="1">
    <mergeCell ref="A3:H3"/>
  </mergeCells>
  <pageMargins left="0.7" right="0.7" top="0.75" bottom="0.75" header="0.3" footer="0.3"/>
  <pageSetup paperSize="9" scale="48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tabSelected="1" zoomScaleNormal="100" zoomScaleSheetLayoutView="80" workbookViewId="0">
      <selection activeCell="E28" sqref="E28"/>
    </sheetView>
  </sheetViews>
  <sheetFormatPr defaultRowHeight="16.5" x14ac:dyDescent="0.3"/>
  <cols>
    <col min="1" max="1" width="35" style="1" customWidth="1"/>
    <col min="2" max="2" width="32.7109375" style="1" customWidth="1"/>
    <col min="3" max="3" width="31.42578125" style="1" customWidth="1"/>
    <col min="4" max="4" width="24.28515625" style="1" customWidth="1"/>
    <col min="5" max="5" width="17.140625" style="1" customWidth="1"/>
    <col min="6" max="6" width="18.42578125" style="1" customWidth="1"/>
    <col min="7" max="7" width="22" style="1" customWidth="1"/>
    <col min="8" max="8" width="18.140625" style="1" hidden="1" customWidth="1"/>
    <col min="9" max="9" width="19.28515625" style="1" hidden="1" customWidth="1"/>
    <col min="10" max="10" width="16" style="1" hidden="1" customWidth="1"/>
    <col min="11" max="11" width="16.28515625" style="1" customWidth="1"/>
    <col min="12" max="16384" width="9.140625" style="1"/>
  </cols>
  <sheetData>
    <row r="1" spans="1:12" x14ac:dyDescent="0.3">
      <c r="A1" s="5" t="s">
        <v>10</v>
      </c>
      <c r="G1" s="2"/>
      <c r="H1" s="2" t="s">
        <v>6</v>
      </c>
    </row>
    <row r="3" spans="1:12" ht="75" customHeight="1" x14ac:dyDescent="0.3">
      <c r="A3" s="55" t="s">
        <v>40</v>
      </c>
      <c r="B3" s="55"/>
      <c r="C3" s="55"/>
      <c r="D3" s="55"/>
      <c r="E3" s="55"/>
      <c r="F3" s="55"/>
      <c r="G3" s="55"/>
      <c r="H3" s="55"/>
    </row>
    <row r="4" spans="1:12" ht="18.75" thickBot="1" x14ac:dyDescent="0.35">
      <c r="A4" s="20" t="s">
        <v>8</v>
      </c>
      <c r="B4" s="6"/>
      <c r="C4" s="6"/>
      <c r="D4" s="6"/>
      <c r="E4" s="6"/>
      <c r="F4" s="6"/>
      <c r="G4" s="6"/>
    </row>
    <row r="5" spans="1:12" ht="50.25" customHeight="1" x14ac:dyDescent="0.3">
      <c r="A5" s="17" t="s">
        <v>0</v>
      </c>
      <c r="B5" s="18" t="s">
        <v>2</v>
      </c>
      <c r="C5" s="18" t="s">
        <v>3</v>
      </c>
      <c r="D5" s="18" t="s">
        <v>24</v>
      </c>
      <c r="E5" s="18" t="s">
        <v>26</v>
      </c>
      <c r="F5" s="18" t="s">
        <v>9</v>
      </c>
      <c r="G5" s="19" t="s">
        <v>25</v>
      </c>
      <c r="J5" s="30"/>
    </row>
    <row r="6" spans="1:12" ht="35.25" customHeight="1" thickBot="1" x14ac:dyDescent="0.35">
      <c r="A6" s="11" t="s">
        <v>21</v>
      </c>
      <c r="B6" s="23" t="s">
        <v>22</v>
      </c>
      <c r="C6" s="23" t="s">
        <v>23</v>
      </c>
      <c r="D6" s="27">
        <v>1285.144</v>
      </c>
      <c r="E6" s="24"/>
      <c r="F6" s="45">
        <f>G6/D6</f>
        <v>3.4582839977465558</v>
      </c>
      <c r="G6" s="25">
        <v>4444.39293</v>
      </c>
      <c r="H6" s="43">
        <f>G6*20%</f>
        <v>888.87858600000004</v>
      </c>
      <c r="I6" s="43">
        <f>G6+H6</f>
        <v>5333.2715159999998</v>
      </c>
    </row>
    <row r="7" spans="1:12" ht="42.75" customHeight="1" thickBot="1" x14ac:dyDescent="0.35">
      <c r="A7" s="11" t="s">
        <v>21</v>
      </c>
      <c r="B7" s="23" t="s">
        <v>22</v>
      </c>
      <c r="C7" s="23" t="s">
        <v>23</v>
      </c>
      <c r="D7" s="27">
        <v>0.36</v>
      </c>
      <c r="E7" s="24"/>
      <c r="F7" s="45">
        <f>G7/D7</f>
        <v>3.458277777777778</v>
      </c>
      <c r="G7" s="25">
        <f>1244.98/1000</f>
        <v>1.24498</v>
      </c>
      <c r="H7" s="43">
        <f>G7*20%</f>
        <v>0.248996</v>
      </c>
      <c r="I7" s="43">
        <f>G7+H7</f>
        <v>1.493976</v>
      </c>
    </row>
    <row r="8" spans="1:12" s="40" customFormat="1" ht="42.75" hidden="1" customHeight="1" thickBot="1" x14ac:dyDescent="0.35">
      <c r="A8" s="38" t="s">
        <v>30</v>
      </c>
      <c r="B8" s="39" t="s">
        <v>22</v>
      </c>
      <c r="C8" s="39" t="s">
        <v>23</v>
      </c>
      <c r="D8" s="33"/>
      <c r="E8" s="34"/>
      <c r="F8" s="44" t="e">
        <f t="shared" ref="F8:F9" si="0">G8/D8</f>
        <v>#DIV/0!</v>
      </c>
      <c r="G8" s="35">
        <v>25.763809999999999</v>
      </c>
      <c r="H8" s="40" t="s">
        <v>27</v>
      </c>
    </row>
    <row r="9" spans="1:12" s="40" customFormat="1" ht="43.5" hidden="1" customHeight="1" thickBot="1" x14ac:dyDescent="0.35">
      <c r="A9" s="38" t="s">
        <v>30</v>
      </c>
      <c r="B9" s="39" t="s">
        <v>22</v>
      </c>
      <c r="C9" s="39" t="s">
        <v>23</v>
      </c>
      <c r="D9" s="33"/>
      <c r="E9" s="33"/>
      <c r="F9" s="44" t="e">
        <f t="shared" si="0"/>
        <v>#DIV/0!</v>
      </c>
      <c r="G9" s="35">
        <v>8.7732899999999994</v>
      </c>
      <c r="H9" s="40" t="s">
        <v>27</v>
      </c>
    </row>
    <row r="10" spans="1:12" s="40" customFormat="1" ht="45.75" hidden="1" customHeight="1" thickBot="1" x14ac:dyDescent="0.35">
      <c r="A10" s="38" t="s">
        <v>30</v>
      </c>
      <c r="B10" s="39" t="s">
        <v>22</v>
      </c>
      <c r="C10" s="39" t="s">
        <v>23</v>
      </c>
      <c r="D10" s="33"/>
      <c r="E10" s="33"/>
      <c r="F10" s="44" t="e">
        <f>G10/E10</f>
        <v>#DIV/0!</v>
      </c>
      <c r="G10" s="35">
        <v>95.645790000000005</v>
      </c>
      <c r="H10" s="40" t="s">
        <v>27</v>
      </c>
    </row>
    <row r="11" spans="1:12" x14ac:dyDescent="0.3">
      <c r="A11" s="1" t="s">
        <v>1</v>
      </c>
      <c r="B11" s="1" t="s">
        <v>7</v>
      </c>
      <c r="G11" s="31"/>
    </row>
    <row r="12" spans="1:12" x14ac:dyDescent="0.3">
      <c r="G12" s="41"/>
      <c r="J12" s="36"/>
      <c r="L12" s="3"/>
    </row>
    <row r="13" spans="1:12" hidden="1" x14ac:dyDescent="0.3">
      <c r="G13" s="30">
        <f>'апрель 2024 '!G15+'декабрь 2024 '!G6+'декабрь 2024 '!G7</f>
        <v>19769.07545</v>
      </c>
      <c r="J13" s="3"/>
      <c r="L13" s="3"/>
    </row>
    <row r="14" spans="1:12" hidden="1" x14ac:dyDescent="0.3">
      <c r="F14" s="26"/>
      <c r="G14" s="32">
        <f>'январь  2024'!D6+'январь  2024'!D7+'февраль  2024 '!D6+'февраль  2024 '!D7+'март 2024 '!D6+'март 2024 '!D7+'апрель 2024 '!D6+'апрель 2024 '!D7+'декабрь 2024 '!D6+'декабрь 2024 '!D7</f>
        <v>6087.2930000000006</v>
      </c>
      <c r="J14" s="30"/>
      <c r="K14" s="31"/>
    </row>
    <row r="15" spans="1:12" x14ac:dyDescent="0.3">
      <c r="F15" s="50"/>
      <c r="G15" s="47">
        <f>G6+G7+'январь  2024'!G6+'январь  2024'!G7+'февраль  2024 '!G6+'февраль  2024 '!G7</f>
        <v>12009.5021</v>
      </c>
      <c r="J15" s="31"/>
    </row>
    <row r="16" spans="1:12" x14ac:dyDescent="0.3">
      <c r="D16" s="31"/>
      <c r="F16" s="51">
        <f>'июнь  2024 '!F18+G6+G7+'июль  2024 '!G6+'июль  2024 '!G7</f>
        <v>29872.937320000005</v>
      </c>
      <c r="G16" s="29"/>
    </row>
    <row r="17" spans="6:11" x14ac:dyDescent="0.3">
      <c r="F17" s="52">
        <f>'июнь  2024 '!F19+D6+D7+'июль  2024 '!D6+'июль  2024 '!D7</f>
        <v>9071.3100000000013</v>
      </c>
      <c r="G17" s="56">
        <f>'январь  2024'!D6+'январь  2024'!D7+'февраль  2024 '!D6+'февраль  2024 '!D7+'март 2024 '!D6+'март 2024 '!D7+'апрель 2024 '!D6+'апрель 2024 '!D7+'май  2024 '!D6+'май  2024 '!D7+'июнь  2024 '!D6+'июнь  2024 '!D7+'июль  2024 '!D6+'июль  2024 '!D7+'август 2024  '!D6+'август 2024  '!D7+'сентябрь 2024  '!D6+'сентябрь 2024  '!D7+'декабрь 2024 '!D6+'декабрь 2024 '!D7+'октябрь 2024  '!D6+'октябрь 2024  '!D7+'ноябрь 2024 '!D6+'ноябрь 2024 '!D7</f>
        <v>13234.709000000003</v>
      </c>
      <c r="J17" s="31"/>
      <c r="K17" s="30"/>
    </row>
    <row r="18" spans="6:11" x14ac:dyDescent="0.3">
      <c r="F18" s="53"/>
      <c r="G18" s="47">
        <f>'январь  2024'!G6+'январь  2024'!G7+'февраль  2024 '!G6+'февраль  2024 '!G7+'март 2024 '!G6+'март 2024 '!G7+'апрель 2024 '!G6+'апрель 2024 '!G7+'май  2024 '!G6+'май  2024 '!G7+'июнь  2024 '!G6+'июнь  2024 '!G7+'июль  2024 '!G6+'июль  2024 '!G7+'август 2024  '!G6+'август 2024  '!G7+'сентябрь 2024  '!G6+'сентябрь 2024  '!G7+'декабрь 2024 '!G6+'декабрь 2024 '!G7+'октябрь 2024  '!G6+'октябрь 2024  '!G7+'ноябрь 2024 '!G6+'ноябрь 2024 '!G7</f>
        <v>44925.278760000008</v>
      </c>
      <c r="J18" s="31"/>
      <c r="K18" s="31"/>
    </row>
    <row r="19" spans="6:11" x14ac:dyDescent="0.3">
      <c r="G19" s="31"/>
      <c r="J19" s="37"/>
    </row>
    <row r="21" spans="6:11" x14ac:dyDescent="0.3">
      <c r="G21" s="31"/>
    </row>
    <row r="23" spans="6:11" x14ac:dyDescent="0.3">
      <c r="J23" s="31"/>
    </row>
  </sheetData>
  <mergeCells count="1">
    <mergeCell ref="A3:H3"/>
  </mergeCells>
  <pageMargins left="0.7" right="0.7" top="0.75" bottom="0.75" header="0.3" footer="0.3"/>
  <pageSetup paperSize="9" scale="48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view="pageBreakPreview" zoomScale="80" zoomScaleNormal="85" zoomScaleSheetLayoutView="80" workbookViewId="0">
      <selection activeCell="A4" sqref="A4"/>
    </sheetView>
  </sheetViews>
  <sheetFormatPr defaultRowHeight="16.5" x14ac:dyDescent="0.3"/>
  <cols>
    <col min="1" max="1" width="35" style="1" customWidth="1"/>
    <col min="2" max="2" width="31.140625" style="1" customWidth="1"/>
    <col min="3" max="3" width="29" style="1" customWidth="1"/>
    <col min="4" max="4" width="24.28515625" style="1" customWidth="1"/>
    <col min="5" max="5" width="18.42578125" style="1" customWidth="1"/>
    <col min="6" max="6" width="20.5703125" style="1" customWidth="1"/>
    <col min="7" max="7" width="18.140625" style="1" customWidth="1"/>
    <col min="8" max="16384" width="9.140625" style="1"/>
  </cols>
  <sheetData>
    <row r="1" spans="1:11" x14ac:dyDescent="0.3">
      <c r="A1" s="5" t="s">
        <v>10</v>
      </c>
      <c r="F1" s="2"/>
      <c r="G1" s="2" t="s">
        <v>6</v>
      </c>
    </row>
    <row r="3" spans="1:11" ht="75" customHeight="1" x14ac:dyDescent="0.3">
      <c r="A3" s="55" t="s">
        <v>14</v>
      </c>
      <c r="B3" s="55"/>
      <c r="C3" s="55"/>
      <c r="D3" s="55"/>
      <c r="E3" s="55"/>
      <c r="F3" s="55"/>
      <c r="G3" s="55"/>
    </row>
    <row r="4" spans="1:11" ht="18.75" thickBot="1" x14ac:dyDescent="0.35">
      <c r="A4" s="20" t="s">
        <v>8</v>
      </c>
      <c r="B4" s="6"/>
      <c r="C4" s="6"/>
      <c r="D4" s="6"/>
      <c r="E4" s="6"/>
      <c r="F4" s="6"/>
    </row>
    <row r="5" spans="1:11" ht="50.25" customHeight="1" x14ac:dyDescent="0.3">
      <c r="A5" s="17" t="s">
        <v>0</v>
      </c>
      <c r="B5" s="18" t="s">
        <v>2</v>
      </c>
      <c r="C5" s="18" t="s">
        <v>3</v>
      </c>
      <c r="D5" s="18" t="s">
        <v>4</v>
      </c>
      <c r="E5" s="18" t="s">
        <v>9</v>
      </c>
      <c r="F5" s="19" t="s">
        <v>5</v>
      </c>
    </row>
    <row r="6" spans="1:11" ht="29.25" customHeight="1" x14ac:dyDescent="0.3">
      <c r="A6" s="4" t="s">
        <v>13</v>
      </c>
      <c r="B6" s="7" t="s">
        <v>11</v>
      </c>
      <c r="C6" s="8" t="s">
        <v>12</v>
      </c>
      <c r="D6" s="22">
        <f>'[1]ор (бух)'!$I$153/1000</f>
        <v>3.3460999999999998E-2</v>
      </c>
      <c r="E6" s="9">
        <f>'[1]ор (бух)'!$I$177</f>
        <v>8050</v>
      </c>
      <c r="F6" s="10">
        <f t="shared" ref="F6" si="0">D6*E6/1000</f>
        <v>0.26936104999999999</v>
      </c>
    </row>
    <row r="7" spans="1:11" ht="30" customHeight="1" x14ac:dyDescent="0.3">
      <c r="E7" s="16"/>
      <c r="F7" s="3"/>
      <c r="G7" s="3"/>
    </row>
    <row r="8" spans="1:11" x14ac:dyDescent="0.3">
      <c r="A8" s="1" t="s">
        <v>1</v>
      </c>
      <c r="B8" s="1" t="s">
        <v>7</v>
      </c>
    </row>
    <row r="9" spans="1:11" x14ac:dyDescent="0.3">
      <c r="I9" s="3"/>
      <c r="K9" s="3"/>
    </row>
    <row r="10" spans="1:11" x14ac:dyDescent="0.3">
      <c r="I10" s="3"/>
      <c r="K10" s="3"/>
    </row>
  </sheetData>
  <mergeCells count="1">
    <mergeCell ref="A3:G3"/>
  </mergeCells>
  <pageMargins left="0.7" right="0.7" top="0.75" bottom="0.75" header="0.3" footer="0.3"/>
  <pageSetup paperSize="9" scale="4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view="pageBreakPreview" zoomScale="80" zoomScaleNormal="85" zoomScaleSheetLayoutView="80" workbookViewId="0">
      <selection activeCell="A4" sqref="A4"/>
    </sheetView>
  </sheetViews>
  <sheetFormatPr defaultRowHeight="16.5" x14ac:dyDescent="0.3"/>
  <cols>
    <col min="1" max="1" width="35" style="1" customWidth="1"/>
    <col min="2" max="2" width="29.85546875" style="1" customWidth="1"/>
    <col min="3" max="3" width="31.85546875" style="1" customWidth="1"/>
    <col min="4" max="4" width="24.28515625" style="1" customWidth="1"/>
    <col min="5" max="5" width="18.42578125" style="1" customWidth="1"/>
    <col min="6" max="6" width="20.5703125" style="1" customWidth="1"/>
    <col min="7" max="7" width="18.140625" style="1" customWidth="1"/>
    <col min="8" max="16384" width="9.140625" style="1"/>
  </cols>
  <sheetData>
    <row r="1" spans="1:11" x14ac:dyDescent="0.3">
      <c r="A1" s="5" t="s">
        <v>10</v>
      </c>
      <c r="F1" s="2"/>
      <c r="G1" s="2" t="s">
        <v>6</v>
      </c>
    </row>
    <row r="3" spans="1:11" ht="75" customHeight="1" x14ac:dyDescent="0.3">
      <c r="A3" s="55" t="s">
        <v>15</v>
      </c>
      <c r="B3" s="55"/>
      <c r="C3" s="55"/>
      <c r="D3" s="55"/>
      <c r="E3" s="55"/>
      <c r="F3" s="55"/>
      <c r="G3" s="55"/>
    </row>
    <row r="4" spans="1:11" ht="18.75" thickBot="1" x14ac:dyDescent="0.35">
      <c r="A4" s="20" t="s">
        <v>8</v>
      </c>
      <c r="B4" s="6"/>
      <c r="C4" s="6"/>
      <c r="D4" s="6"/>
      <c r="E4" s="6"/>
      <c r="F4" s="6"/>
    </row>
    <row r="5" spans="1:11" ht="50.25" customHeight="1" x14ac:dyDescent="0.3">
      <c r="A5" s="17" t="s">
        <v>0</v>
      </c>
      <c r="B5" s="18" t="s">
        <v>2</v>
      </c>
      <c r="C5" s="18" t="s">
        <v>3</v>
      </c>
      <c r="D5" s="18" t="s">
        <v>4</v>
      </c>
      <c r="E5" s="18" t="s">
        <v>9</v>
      </c>
      <c r="F5" s="19" t="s">
        <v>5</v>
      </c>
    </row>
    <row r="6" spans="1:11" ht="29.25" customHeight="1" thickBot="1" x14ac:dyDescent="0.35">
      <c r="A6" s="11" t="s">
        <v>13</v>
      </c>
      <c r="B6" s="12" t="s">
        <v>11</v>
      </c>
      <c r="C6" s="13" t="s">
        <v>12</v>
      </c>
      <c r="D6" s="21">
        <f>'[1]ор (бух)'!$L$153/1000</f>
        <v>4.4194999999999998E-2</v>
      </c>
      <c r="E6" s="14">
        <f>'[1]ор (бух)'!$L$177</f>
        <v>8050</v>
      </c>
      <c r="F6" s="15">
        <f t="shared" ref="F6" si="0">D6*E6/1000</f>
        <v>0.35576975</v>
      </c>
    </row>
    <row r="7" spans="1:11" ht="30" customHeight="1" x14ac:dyDescent="0.3">
      <c r="E7" s="16"/>
      <c r="F7" s="3"/>
      <c r="G7" s="3"/>
    </row>
    <row r="8" spans="1:11" x14ac:dyDescent="0.3">
      <c r="A8" s="1" t="s">
        <v>1</v>
      </c>
      <c r="B8" s="1" t="s">
        <v>7</v>
      </c>
    </row>
    <row r="9" spans="1:11" x14ac:dyDescent="0.3">
      <c r="I9" s="3"/>
      <c r="K9" s="3"/>
    </row>
    <row r="10" spans="1:11" x14ac:dyDescent="0.3">
      <c r="I10" s="3"/>
      <c r="K10" s="3"/>
    </row>
  </sheetData>
  <mergeCells count="1">
    <mergeCell ref="A3:G3"/>
  </mergeCells>
  <pageMargins left="0.7" right="0.7" top="0.75" bottom="0.75" header="0.3" footer="0.3"/>
  <pageSetup paperSize="9" scale="4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view="pageBreakPreview" zoomScale="80" zoomScaleNormal="85" zoomScaleSheetLayoutView="80" workbookViewId="0">
      <selection activeCell="A4" sqref="A4"/>
    </sheetView>
  </sheetViews>
  <sheetFormatPr defaultRowHeight="16.5" x14ac:dyDescent="0.3"/>
  <cols>
    <col min="1" max="1" width="35" style="1" customWidth="1"/>
    <col min="2" max="2" width="30.85546875" style="1" customWidth="1"/>
    <col min="3" max="3" width="31.85546875" style="1" customWidth="1"/>
    <col min="4" max="4" width="24.28515625" style="1" customWidth="1"/>
    <col min="5" max="5" width="18.42578125" style="1" customWidth="1"/>
    <col min="6" max="6" width="20.5703125" style="1" customWidth="1"/>
    <col min="7" max="7" width="18.140625" style="1" customWidth="1"/>
    <col min="8" max="16384" width="9.140625" style="1"/>
  </cols>
  <sheetData>
    <row r="1" spans="1:11" x14ac:dyDescent="0.3">
      <c r="A1" s="5" t="s">
        <v>10</v>
      </c>
      <c r="F1" s="2"/>
      <c r="G1" s="2" t="s">
        <v>6</v>
      </c>
    </row>
    <row r="3" spans="1:11" ht="75" customHeight="1" x14ac:dyDescent="0.3">
      <c r="A3" s="55" t="s">
        <v>16</v>
      </c>
      <c r="B3" s="55"/>
      <c r="C3" s="55"/>
      <c r="D3" s="55"/>
      <c r="E3" s="55"/>
      <c r="F3" s="55"/>
      <c r="G3" s="55"/>
    </row>
    <row r="4" spans="1:11" ht="18.75" thickBot="1" x14ac:dyDescent="0.35">
      <c r="A4" s="20" t="s">
        <v>8</v>
      </c>
      <c r="B4" s="6"/>
      <c r="C4" s="6"/>
      <c r="D4" s="6"/>
      <c r="E4" s="6"/>
      <c r="F4" s="6"/>
    </row>
    <row r="5" spans="1:11" ht="50.25" customHeight="1" x14ac:dyDescent="0.3">
      <c r="A5" s="17" t="s">
        <v>0</v>
      </c>
      <c r="B5" s="18" t="s">
        <v>2</v>
      </c>
      <c r="C5" s="18" t="s">
        <v>3</v>
      </c>
      <c r="D5" s="18" t="s">
        <v>4</v>
      </c>
      <c r="E5" s="18" t="s">
        <v>9</v>
      </c>
      <c r="F5" s="19" t="s">
        <v>5</v>
      </c>
    </row>
    <row r="6" spans="1:11" ht="29.25" customHeight="1" thickBot="1" x14ac:dyDescent="0.35">
      <c r="A6" s="11" t="s">
        <v>13</v>
      </c>
      <c r="B6" s="12" t="s">
        <v>11</v>
      </c>
      <c r="C6" s="13" t="s">
        <v>12</v>
      </c>
      <c r="D6" s="21">
        <f>'[1]ор (бух)'!$M$153/1000</f>
        <v>2.6057E-2</v>
      </c>
      <c r="E6" s="14">
        <f>'[1]ор (бух)'!$M$177</f>
        <v>8050</v>
      </c>
      <c r="F6" s="15">
        <f t="shared" ref="F6" si="0">D6*E6/1000</f>
        <v>0.20975885</v>
      </c>
    </row>
    <row r="7" spans="1:11" ht="30" customHeight="1" x14ac:dyDescent="0.3">
      <c r="E7" s="16"/>
      <c r="F7" s="3"/>
      <c r="G7" s="3"/>
    </row>
    <row r="8" spans="1:11" x14ac:dyDescent="0.3">
      <c r="A8" s="1" t="s">
        <v>1</v>
      </c>
      <c r="B8" s="1" t="s">
        <v>7</v>
      </c>
    </row>
    <row r="9" spans="1:11" x14ac:dyDescent="0.3">
      <c r="I9" s="3"/>
      <c r="K9" s="3"/>
    </row>
    <row r="10" spans="1:11" x14ac:dyDescent="0.3">
      <c r="I10" s="3"/>
      <c r="K10" s="3"/>
    </row>
  </sheetData>
  <mergeCells count="1">
    <mergeCell ref="A3:G3"/>
  </mergeCells>
  <pageMargins left="0.7" right="0.7" top="0.75" bottom="0.75" header="0.3" footer="0.3"/>
  <pageSetup paperSize="9" scale="48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view="pageBreakPreview" zoomScale="80" zoomScaleNormal="85" zoomScaleSheetLayoutView="80" workbookViewId="0">
      <selection activeCell="A4" sqref="A4"/>
    </sheetView>
  </sheetViews>
  <sheetFormatPr defaultRowHeight="16.5" x14ac:dyDescent="0.3"/>
  <cols>
    <col min="1" max="1" width="35" style="1" customWidth="1"/>
    <col min="2" max="2" width="31.28515625" style="1" customWidth="1"/>
    <col min="3" max="3" width="31.5703125" style="1" customWidth="1"/>
    <col min="4" max="4" width="24.28515625" style="1" customWidth="1"/>
    <col min="5" max="5" width="18.42578125" style="1" customWidth="1"/>
    <col min="6" max="6" width="20.5703125" style="1" customWidth="1"/>
    <col min="7" max="7" width="18.140625" style="1" customWidth="1"/>
    <col min="8" max="16384" width="9.140625" style="1"/>
  </cols>
  <sheetData>
    <row r="1" spans="1:11" x14ac:dyDescent="0.3">
      <c r="A1" s="5" t="s">
        <v>10</v>
      </c>
      <c r="F1" s="2"/>
      <c r="G1" s="2" t="s">
        <v>6</v>
      </c>
    </row>
    <row r="3" spans="1:11" ht="75" customHeight="1" x14ac:dyDescent="0.3">
      <c r="A3" s="55" t="s">
        <v>17</v>
      </c>
      <c r="B3" s="55"/>
      <c r="C3" s="55"/>
      <c r="D3" s="55"/>
      <c r="E3" s="55"/>
      <c r="F3" s="55"/>
      <c r="G3" s="55"/>
    </row>
    <row r="4" spans="1:11" ht="18.75" thickBot="1" x14ac:dyDescent="0.35">
      <c r="A4" s="20" t="s">
        <v>8</v>
      </c>
      <c r="B4" s="6"/>
      <c r="C4" s="6"/>
      <c r="D4" s="6"/>
      <c r="E4" s="6"/>
      <c r="F4" s="6"/>
    </row>
    <row r="5" spans="1:11" ht="50.25" customHeight="1" x14ac:dyDescent="0.3">
      <c r="A5" s="17" t="s">
        <v>0</v>
      </c>
      <c r="B5" s="18" t="s">
        <v>2</v>
      </c>
      <c r="C5" s="18" t="s">
        <v>3</v>
      </c>
      <c r="D5" s="18" t="s">
        <v>4</v>
      </c>
      <c r="E5" s="18" t="s">
        <v>9</v>
      </c>
      <c r="F5" s="19" t="s">
        <v>5</v>
      </c>
    </row>
    <row r="6" spans="1:11" ht="29.25" customHeight="1" thickBot="1" x14ac:dyDescent="0.35">
      <c r="A6" s="11" t="s">
        <v>13</v>
      </c>
      <c r="B6" s="12" t="s">
        <v>11</v>
      </c>
      <c r="C6" s="13" t="s">
        <v>12</v>
      </c>
      <c r="D6" s="21">
        <f>'[1]ор (бух)'!$N$153/1000</f>
        <v>1.5914999999999999E-2</v>
      </c>
      <c r="E6" s="14">
        <f>'[1]ор (бух)'!$N$177</f>
        <v>8050</v>
      </c>
      <c r="F6" s="15">
        <f t="shared" ref="F6" si="0">D6*E6/1000</f>
        <v>0.12811575</v>
      </c>
    </row>
    <row r="7" spans="1:11" ht="30" customHeight="1" x14ac:dyDescent="0.3">
      <c r="E7" s="16"/>
      <c r="F7" s="3"/>
      <c r="G7" s="3"/>
    </row>
    <row r="8" spans="1:11" x14ac:dyDescent="0.3">
      <c r="A8" s="1" t="s">
        <v>1</v>
      </c>
      <c r="B8" s="1" t="s">
        <v>7</v>
      </c>
    </row>
    <row r="9" spans="1:11" x14ac:dyDescent="0.3">
      <c r="I9" s="3"/>
      <c r="K9" s="3"/>
    </row>
    <row r="10" spans="1:11" x14ac:dyDescent="0.3">
      <c r="I10" s="3"/>
      <c r="K10" s="3"/>
    </row>
  </sheetData>
  <mergeCells count="1">
    <mergeCell ref="A3:G3"/>
  </mergeCells>
  <pageMargins left="0.7" right="0.7" top="0.75" bottom="0.75" header="0.3" footer="0.3"/>
  <pageSetup paperSize="9" scale="48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view="pageBreakPreview" zoomScale="80" zoomScaleNormal="85" zoomScaleSheetLayoutView="80" workbookViewId="0">
      <selection activeCell="A4" sqref="A4"/>
    </sheetView>
  </sheetViews>
  <sheetFormatPr defaultRowHeight="16.5" x14ac:dyDescent="0.3"/>
  <cols>
    <col min="1" max="1" width="35" style="1" customWidth="1"/>
    <col min="2" max="2" width="29.85546875" style="1" customWidth="1"/>
    <col min="3" max="3" width="27" style="1" customWidth="1"/>
    <col min="4" max="4" width="24.28515625" style="1" customWidth="1"/>
    <col min="5" max="5" width="18.42578125" style="1" customWidth="1"/>
    <col min="6" max="6" width="20.5703125" style="1" customWidth="1"/>
    <col min="7" max="7" width="18.140625" style="1" customWidth="1"/>
    <col min="8" max="16384" width="9.140625" style="1"/>
  </cols>
  <sheetData>
    <row r="1" spans="1:11" x14ac:dyDescent="0.3">
      <c r="A1" s="5" t="s">
        <v>10</v>
      </c>
      <c r="F1" s="2"/>
      <c r="G1" s="2" t="s">
        <v>6</v>
      </c>
    </row>
    <row r="3" spans="1:11" ht="75" customHeight="1" x14ac:dyDescent="0.3">
      <c r="A3" s="55" t="s">
        <v>18</v>
      </c>
      <c r="B3" s="55"/>
      <c r="C3" s="55"/>
      <c r="D3" s="55"/>
      <c r="E3" s="55"/>
      <c r="F3" s="55"/>
      <c r="G3" s="55"/>
    </row>
    <row r="4" spans="1:11" ht="18.75" thickBot="1" x14ac:dyDescent="0.35">
      <c r="A4" s="20" t="s">
        <v>8</v>
      </c>
      <c r="B4" s="6"/>
      <c r="C4" s="6"/>
      <c r="D4" s="6"/>
      <c r="E4" s="6"/>
      <c r="F4" s="6"/>
    </row>
    <row r="5" spans="1:11" ht="50.25" customHeight="1" x14ac:dyDescent="0.3">
      <c r="A5" s="17" t="s">
        <v>0</v>
      </c>
      <c r="B5" s="18" t="s">
        <v>2</v>
      </c>
      <c r="C5" s="18" t="s">
        <v>3</v>
      </c>
      <c r="D5" s="18" t="s">
        <v>4</v>
      </c>
      <c r="E5" s="18" t="s">
        <v>9</v>
      </c>
      <c r="F5" s="19" t="s">
        <v>5</v>
      </c>
    </row>
    <row r="6" spans="1:11" ht="29.25" customHeight="1" thickBot="1" x14ac:dyDescent="0.35">
      <c r="A6" s="11" t="s">
        <v>13</v>
      </c>
      <c r="B6" s="12" t="s">
        <v>11</v>
      </c>
      <c r="C6" s="13" t="s">
        <v>12</v>
      </c>
      <c r="D6" s="21">
        <f>'[1]ор (бух)'!$Q$153/1000</f>
        <v>4.2983E-2</v>
      </c>
      <c r="E6" s="14">
        <f>'[1]ор (бух)'!$Q$177</f>
        <v>8050</v>
      </c>
      <c r="F6" s="15">
        <f t="shared" ref="F6" si="0">D6*E6/1000</f>
        <v>0.34601314999999999</v>
      </c>
    </row>
    <row r="7" spans="1:11" ht="30" customHeight="1" x14ac:dyDescent="0.3">
      <c r="E7" s="16"/>
      <c r="F7" s="3"/>
      <c r="G7" s="3"/>
    </row>
    <row r="8" spans="1:11" x14ac:dyDescent="0.3">
      <c r="A8" s="1" t="s">
        <v>1</v>
      </c>
      <c r="B8" s="1" t="s">
        <v>7</v>
      </c>
    </row>
    <row r="9" spans="1:11" x14ac:dyDescent="0.3">
      <c r="I9" s="3"/>
      <c r="K9" s="3"/>
    </row>
    <row r="10" spans="1:11" x14ac:dyDescent="0.3">
      <c r="I10" s="3"/>
      <c r="K10" s="3"/>
    </row>
  </sheetData>
  <mergeCells count="1">
    <mergeCell ref="A3:G3"/>
  </mergeCells>
  <pageMargins left="0.7" right="0.7" top="0.75" bottom="0.75" header="0.3" footer="0.3"/>
  <pageSetup paperSize="9" scale="5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view="pageBreakPreview" zoomScale="80" zoomScaleNormal="85" zoomScaleSheetLayoutView="80" workbookViewId="0">
      <selection activeCell="F6" sqref="F6"/>
    </sheetView>
  </sheetViews>
  <sheetFormatPr defaultRowHeight="16.5" x14ac:dyDescent="0.3"/>
  <cols>
    <col min="1" max="1" width="35" style="1" customWidth="1"/>
    <col min="2" max="2" width="29.85546875" style="1" customWidth="1"/>
    <col min="3" max="3" width="27" style="1" customWidth="1"/>
    <col min="4" max="4" width="24.28515625" style="1" customWidth="1"/>
    <col min="5" max="5" width="18.42578125" style="1" customWidth="1"/>
    <col min="6" max="6" width="20.5703125" style="1" customWidth="1"/>
    <col min="7" max="7" width="18.140625" style="1" customWidth="1"/>
    <col min="8" max="16384" width="9.140625" style="1"/>
  </cols>
  <sheetData>
    <row r="1" spans="1:11" x14ac:dyDescent="0.3">
      <c r="A1" s="5" t="s">
        <v>10</v>
      </c>
      <c r="F1" s="2"/>
      <c r="G1" s="2" t="s">
        <v>6</v>
      </c>
    </row>
    <row r="3" spans="1:11" ht="75" customHeight="1" x14ac:dyDescent="0.3">
      <c r="A3" s="55" t="s">
        <v>19</v>
      </c>
      <c r="B3" s="55"/>
      <c r="C3" s="55"/>
      <c r="D3" s="55"/>
      <c r="E3" s="55"/>
      <c r="F3" s="55"/>
      <c r="G3" s="55"/>
    </row>
    <row r="4" spans="1:11" ht="18.75" thickBot="1" x14ac:dyDescent="0.35">
      <c r="A4" s="20" t="s">
        <v>8</v>
      </c>
      <c r="B4" s="6"/>
      <c r="C4" s="6"/>
      <c r="D4" s="6"/>
      <c r="E4" s="6"/>
      <c r="F4" s="6"/>
    </row>
    <row r="5" spans="1:11" ht="50.25" customHeight="1" x14ac:dyDescent="0.3">
      <c r="A5" s="17" t="s">
        <v>0</v>
      </c>
      <c r="B5" s="18" t="s">
        <v>2</v>
      </c>
      <c r="C5" s="18" t="s">
        <v>3</v>
      </c>
      <c r="D5" s="18" t="s">
        <v>4</v>
      </c>
      <c r="E5" s="18" t="s">
        <v>9</v>
      </c>
      <c r="F5" s="19" t="s">
        <v>5</v>
      </c>
    </row>
    <row r="6" spans="1:11" ht="29.25" customHeight="1" thickBot="1" x14ac:dyDescent="0.35">
      <c r="A6" s="11" t="s">
        <v>13</v>
      </c>
      <c r="B6" s="12" t="s">
        <v>11</v>
      </c>
      <c r="C6" s="13" t="s">
        <v>12</v>
      </c>
      <c r="D6" s="21">
        <f>'[1]ор (бух)'!$R$153/1000</f>
        <v>5.0790000000000002E-2</v>
      </c>
      <c r="E6" s="14">
        <f>'[1]ор (бух)'!$R$177</f>
        <v>8050</v>
      </c>
      <c r="F6" s="15">
        <f t="shared" ref="F6" si="0">D6*E6/1000</f>
        <v>0.40885950000000004</v>
      </c>
    </row>
    <row r="7" spans="1:11" ht="30" customHeight="1" x14ac:dyDescent="0.3">
      <c r="E7" s="16"/>
      <c r="F7" s="3"/>
      <c r="G7" s="3"/>
    </row>
    <row r="8" spans="1:11" x14ac:dyDescent="0.3">
      <c r="A8" s="1" t="s">
        <v>1</v>
      </c>
      <c r="B8" s="1" t="s">
        <v>7</v>
      </c>
    </row>
    <row r="9" spans="1:11" x14ac:dyDescent="0.3">
      <c r="I9" s="3"/>
      <c r="K9" s="3"/>
    </row>
    <row r="10" spans="1:11" x14ac:dyDescent="0.3">
      <c r="I10" s="3"/>
      <c r="K10" s="3"/>
    </row>
  </sheetData>
  <mergeCells count="1">
    <mergeCell ref="A3:G3"/>
  </mergeCells>
  <pageMargins left="0.7" right="0.7" top="0.75" bottom="0.75" header="0.3" footer="0.3"/>
  <pageSetup paperSize="9" scale="5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view="pageBreakPreview" zoomScale="80" zoomScaleNormal="85" zoomScaleSheetLayoutView="80" workbookViewId="0">
      <selection activeCell="F6" sqref="F6"/>
    </sheetView>
  </sheetViews>
  <sheetFormatPr defaultRowHeight="16.5" x14ac:dyDescent="0.3"/>
  <cols>
    <col min="1" max="1" width="35" style="1" customWidth="1"/>
    <col min="2" max="2" width="29.85546875" style="1" customWidth="1"/>
    <col min="3" max="3" width="27" style="1" customWidth="1"/>
    <col min="4" max="4" width="24.28515625" style="1" customWidth="1"/>
    <col min="5" max="5" width="18.42578125" style="1" customWidth="1"/>
    <col min="6" max="6" width="20.5703125" style="1" customWidth="1"/>
    <col min="7" max="7" width="18.140625" style="1" customWidth="1"/>
    <col min="8" max="16384" width="9.140625" style="1"/>
  </cols>
  <sheetData>
    <row r="1" spans="1:11" x14ac:dyDescent="0.3">
      <c r="A1" s="5" t="s">
        <v>10</v>
      </c>
      <c r="F1" s="2"/>
      <c r="G1" s="2" t="s">
        <v>6</v>
      </c>
    </row>
    <row r="3" spans="1:11" ht="75" customHeight="1" x14ac:dyDescent="0.3">
      <c r="A3" s="55" t="s">
        <v>20</v>
      </c>
      <c r="B3" s="55"/>
      <c r="C3" s="55"/>
      <c r="D3" s="55"/>
      <c r="E3" s="55"/>
      <c r="F3" s="55"/>
      <c r="G3" s="55"/>
    </row>
    <row r="4" spans="1:11" ht="18.75" thickBot="1" x14ac:dyDescent="0.35">
      <c r="A4" s="20" t="s">
        <v>8</v>
      </c>
      <c r="B4" s="6"/>
      <c r="C4" s="6"/>
      <c r="D4" s="6"/>
      <c r="E4" s="6"/>
      <c r="F4" s="6"/>
    </row>
    <row r="5" spans="1:11" ht="50.25" customHeight="1" x14ac:dyDescent="0.3">
      <c r="A5" s="17" t="s">
        <v>0</v>
      </c>
      <c r="B5" s="18" t="s">
        <v>2</v>
      </c>
      <c r="C5" s="18" t="s">
        <v>3</v>
      </c>
      <c r="D5" s="18" t="s">
        <v>4</v>
      </c>
      <c r="E5" s="18" t="s">
        <v>9</v>
      </c>
      <c r="F5" s="19" t="s">
        <v>5</v>
      </c>
    </row>
    <row r="6" spans="1:11" ht="29.25" customHeight="1" thickBot="1" x14ac:dyDescent="0.35">
      <c r="A6" s="11" t="s">
        <v>13</v>
      </c>
      <c r="B6" s="12" t="s">
        <v>11</v>
      </c>
      <c r="C6" s="13" t="s">
        <v>12</v>
      </c>
      <c r="D6" s="21">
        <f>'[1]ор (бух)'!$S$153/1000</f>
        <v>7.1760999999999991E-2</v>
      </c>
      <c r="E6" s="14">
        <f>'[1]ор (бух)'!$S$177</f>
        <v>8050</v>
      </c>
      <c r="F6" s="15">
        <f t="shared" ref="F6" si="0">D6*E6/1000</f>
        <v>0.57767604999999989</v>
      </c>
    </row>
    <row r="7" spans="1:11" ht="30" customHeight="1" x14ac:dyDescent="0.3">
      <c r="E7" s="16"/>
      <c r="F7" s="3"/>
      <c r="G7" s="3"/>
    </row>
    <row r="8" spans="1:11" x14ac:dyDescent="0.3">
      <c r="A8" s="1" t="s">
        <v>1</v>
      </c>
      <c r="B8" s="1" t="s">
        <v>7</v>
      </c>
    </row>
    <row r="9" spans="1:11" x14ac:dyDescent="0.3">
      <c r="I9" s="3"/>
      <c r="K9" s="3"/>
    </row>
    <row r="10" spans="1:11" x14ac:dyDescent="0.3">
      <c r="I10" s="3"/>
      <c r="K10" s="3"/>
    </row>
  </sheetData>
  <mergeCells count="1">
    <mergeCell ref="A3:G3"/>
  </mergeCells>
  <pageMargins left="0.7" right="0.7" top="0.75" bottom="0.75" header="0.3" footer="0.3"/>
  <pageSetup paperSize="9" scale="5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zoomScaleNormal="100" zoomScaleSheetLayoutView="80" workbookViewId="0">
      <selection activeCell="A7" sqref="A7:XFD14"/>
    </sheetView>
  </sheetViews>
  <sheetFormatPr defaultRowHeight="16.5" x14ac:dyDescent="0.3"/>
  <cols>
    <col min="1" max="1" width="35" style="1" customWidth="1"/>
    <col min="2" max="2" width="32.7109375" style="1" customWidth="1"/>
    <col min="3" max="3" width="31.42578125" style="1" customWidth="1"/>
    <col min="4" max="4" width="24.28515625" style="1" customWidth="1"/>
    <col min="5" max="5" width="17.140625" style="1" customWidth="1"/>
    <col min="6" max="6" width="18.42578125" style="1" customWidth="1"/>
    <col min="7" max="7" width="22" style="1" customWidth="1"/>
    <col min="8" max="8" width="18.140625" style="1" hidden="1" customWidth="1"/>
    <col min="9" max="9" width="19.28515625" style="1" hidden="1" customWidth="1"/>
    <col min="10" max="10" width="16" style="1" hidden="1" customWidth="1"/>
    <col min="11" max="11" width="16.28515625" style="1" customWidth="1"/>
    <col min="12" max="16384" width="9.140625" style="1"/>
  </cols>
  <sheetData>
    <row r="1" spans="1:12" x14ac:dyDescent="0.3">
      <c r="A1" s="5" t="s">
        <v>10</v>
      </c>
      <c r="G1" s="2"/>
      <c r="H1" s="2" t="s">
        <v>6</v>
      </c>
    </row>
    <row r="3" spans="1:12" ht="75" customHeight="1" x14ac:dyDescent="0.3">
      <c r="A3" s="55" t="s">
        <v>29</v>
      </c>
      <c r="B3" s="55"/>
      <c r="C3" s="55"/>
      <c r="D3" s="55"/>
      <c r="E3" s="55"/>
      <c r="F3" s="55"/>
      <c r="G3" s="55"/>
      <c r="H3" s="55"/>
    </row>
    <row r="4" spans="1:12" ht="18.75" thickBot="1" x14ac:dyDescent="0.35">
      <c r="A4" s="20" t="s">
        <v>8</v>
      </c>
      <c r="B4" s="6"/>
      <c r="C4" s="6"/>
      <c r="D4" s="6"/>
      <c r="E4" s="6"/>
      <c r="F4" s="6"/>
      <c r="G4" s="6"/>
    </row>
    <row r="5" spans="1:12" ht="50.25" customHeight="1" x14ac:dyDescent="0.3">
      <c r="A5" s="17" t="s">
        <v>0</v>
      </c>
      <c r="B5" s="18" t="s">
        <v>2</v>
      </c>
      <c r="C5" s="18" t="s">
        <v>3</v>
      </c>
      <c r="D5" s="18" t="s">
        <v>24</v>
      </c>
      <c r="E5" s="18" t="s">
        <v>26</v>
      </c>
      <c r="F5" s="18" t="s">
        <v>9</v>
      </c>
      <c r="G5" s="19" t="s">
        <v>25</v>
      </c>
      <c r="J5" s="30"/>
    </row>
    <row r="6" spans="1:12" ht="35.25" customHeight="1" thickBot="1" x14ac:dyDescent="0.35">
      <c r="A6" s="11" t="s">
        <v>21</v>
      </c>
      <c r="B6" s="23" t="s">
        <v>22</v>
      </c>
      <c r="C6" s="23" t="s">
        <v>23</v>
      </c>
      <c r="D6" s="27">
        <v>1202.028</v>
      </c>
      <c r="E6" s="24"/>
      <c r="F6" s="45">
        <f>G6/D6</f>
        <v>3.1804980000465877</v>
      </c>
      <c r="G6" s="25">
        <v>3823.04765</v>
      </c>
      <c r="H6" s="43">
        <f>G6*20%</f>
        <v>764.60953000000006</v>
      </c>
      <c r="I6" s="43">
        <f>G6+H6</f>
        <v>4587.6571800000002</v>
      </c>
    </row>
    <row r="7" spans="1:12" ht="42.75" customHeight="1" thickBot="1" x14ac:dyDescent="0.35">
      <c r="A7" s="11" t="s">
        <v>21</v>
      </c>
      <c r="B7" s="23" t="s">
        <v>22</v>
      </c>
      <c r="C7" s="23" t="s">
        <v>23</v>
      </c>
      <c r="D7" s="27">
        <v>0.59699999999999998</v>
      </c>
      <c r="E7" s="24"/>
      <c r="F7" s="45">
        <f>G7/D7</f>
        <v>3.1805025125628141</v>
      </c>
      <c r="G7" s="25">
        <v>1.89876</v>
      </c>
      <c r="H7" s="43">
        <f>G7*20%</f>
        <v>0.37975200000000003</v>
      </c>
      <c r="I7" s="43">
        <f>G7+H7</f>
        <v>2.2785120000000001</v>
      </c>
    </row>
    <row r="8" spans="1:12" s="40" customFormat="1" ht="42.75" customHeight="1" thickBot="1" x14ac:dyDescent="0.35">
      <c r="A8" s="38" t="s">
        <v>30</v>
      </c>
      <c r="B8" s="39" t="s">
        <v>22</v>
      </c>
      <c r="C8" s="39" t="s">
        <v>23</v>
      </c>
      <c r="D8" s="33">
        <v>1941.433</v>
      </c>
      <c r="E8" s="34"/>
      <c r="F8" s="46">
        <f t="shared" ref="F8" si="0">G8/D8</f>
        <v>9.0099998300224637E-2</v>
      </c>
      <c r="G8" s="35">
        <v>174.92311000000001</v>
      </c>
      <c r="H8" s="40" t="s">
        <v>27</v>
      </c>
    </row>
    <row r="9" spans="1:12" s="40" customFormat="1" ht="45.75" customHeight="1" thickBot="1" x14ac:dyDescent="0.35">
      <c r="A9" s="38" t="s">
        <v>30</v>
      </c>
      <c r="B9" s="39" t="s">
        <v>22</v>
      </c>
      <c r="C9" s="39" t="s">
        <v>23</v>
      </c>
      <c r="D9" s="33"/>
      <c r="E9" s="33">
        <v>3.5070000000000001</v>
      </c>
      <c r="F9" s="46">
        <f>G9/E9</f>
        <v>256.08662104362702</v>
      </c>
      <c r="G9" s="35">
        <v>898.09577999999999</v>
      </c>
      <c r="H9" s="40" t="s">
        <v>27</v>
      </c>
    </row>
    <row r="10" spans="1:12" s="40" customFormat="1" ht="42.75" customHeight="1" thickBot="1" x14ac:dyDescent="0.35">
      <c r="A10" s="38" t="s">
        <v>21</v>
      </c>
      <c r="B10" s="39" t="s">
        <v>22</v>
      </c>
      <c r="C10" s="39" t="s">
        <v>23</v>
      </c>
      <c r="D10" s="33"/>
      <c r="E10" s="33"/>
      <c r="F10" s="42"/>
      <c r="G10" s="35"/>
      <c r="H10" s="40" t="s">
        <v>27</v>
      </c>
    </row>
    <row r="11" spans="1:12" s="40" customFormat="1" ht="43.5" customHeight="1" thickBot="1" x14ac:dyDescent="0.35">
      <c r="A11" s="38" t="s">
        <v>21</v>
      </c>
      <c r="B11" s="39" t="s">
        <v>22</v>
      </c>
      <c r="C11" s="39" t="s">
        <v>23</v>
      </c>
      <c r="D11" s="33"/>
      <c r="E11" s="33"/>
      <c r="F11" s="42"/>
      <c r="G11" s="35"/>
      <c r="H11" s="40" t="s">
        <v>27</v>
      </c>
    </row>
    <row r="12" spans="1:12" x14ac:dyDescent="0.3">
      <c r="A12" s="1" t="s">
        <v>1</v>
      </c>
      <c r="B12" s="1" t="s">
        <v>7</v>
      </c>
      <c r="G12" s="31"/>
    </row>
    <row r="13" spans="1:12" x14ac:dyDescent="0.3">
      <c r="G13" s="41"/>
      <c r="J13" s="36"/>
      <c r="L13" s="3"/>
    </row>
    <row r="14" spans="1:12" x14ac:dyDescent="0.3">
      <c r="G14" s="30"/>
      <c r="J14" s="3"/>
      <c r="L14" s="3"/>
    </row>
    <row r="15" spans="1:12" x14ac:dyDescent="0.3">
      <c r="F15" s="26"/>
      <c r="G15" s="30">
        <f>D6+D7+'январь  2024'!D6+'январь  2024'!D7</f>
        <v>2527.4</v>
      </c>
      <c r="J15" s="30"/>
      <c r="K15" s="31"/>
    </row>
    <row r="16" spans="1:12" x14ac:dyDescent="0.3">
      <c r="G16" s="30">
        <f>G6+G7+'январь  2024'!G6+'январь  2024'!G7</f>
        <v>7563.8641900000002</v>
      </c>
      <c r="J16" s="31"/>
    </row>
    <row r="17" spans="4:10" x14ac:dyDescent="0.3">
      <c r="D17" s="31"/>
      <c r="G17" s="29"/>
    </row>
    <row r="18" spans="4:10" x14ac:dyDescent="0.3">
      <c r="G18" s="26"/>
      <c r="J18" s="31"/>
    </row>
    <row r="19" spans="4:10" x14ac:dyDescent="0.3">
      <c r="F19" s="28"/>
      <c r="G19" s="32"/>
      <c r="J19" s="31"/>
    </row>
    <row r="20" spans="4:10" x14ac:dyDescent="0.3">
      <c r="G20" s="31"/>
      <c r="J20" s="37"/>
    </row>
    <row r="22" spans="4:10" x14ac:dyDescent="0.3">
      <c r="G22" s="31"/>
    </row>
    <row r="24" spans="4:10" x14ac:dyDescent="0.3">
      <c r="J24" s="31"/>
    </row>
  </sheetData>
  <mergeCells count="1">
    <mergeCell ref="A3:H3"/>
  </mergeCells>
  <pageMargins left="0.7" right="0.7" top="0.75" bottom="0.75" header="0.3" footer="0.3"/>
  <pageSetup paperSize="9" scale="4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zoomScaleNormal="100" zoomScaleSheetLayoutView="80" workbookViewId="0">
      <selection activeCell="A7" sqref="A7:XFD14"/>
    </sheetView>
  </sheetViews>
  <sheetFormatPr defaultRowHeight="16.5" x14ac:dyDescent="0.3"/>
  <cols>
    <col min="1" max="1" width="35" style="1" customWidth="1"/>
    <col min="2" max="2" width="32.7109375" style="1" customWidth="1"/>
    <col min="3" max="3" width="31.42578125" style="1" customWidth="1"/>
    <col min="4" max="4" width="24.28515625" style="1" customWidth="1"/>
    <col min="5" max="5" width="17.140625" style="1" customWidth="1"/>
    <col min="6" max="6" width="18.42578125" style="1" customWidth="1"/>
    <col min="7" max="7" width="22" style="1" customWidth="1"/>
    <col min="8" max="8" width="18.140625" style="1" hidden="1" customWidth="1"/>
    <col min="9" max="9" width="19.28515625" style="1" hidden="1" customWidth="1"/>
    <col min="10" max="10" width="16" style="1" hidden="1" customWidth="1"/>
    <col min="11" max="11" width="16.28515625" style="1" customWidth="1"/>
    <col min="12" max="16384" width="9.140625" style="1"/>
  </cols>
  <sheetData>
    <row r="1" spans="1:12" x14ac:dyDescent="0.3">
      <c r="A1" s="5" t="s">
        <v>10</v>
      </c>
      <c r="G1" s="2"/>
      <c r="H1" s="2" t="s">
        <v>6</v>
      </c>
    </row>
    <row r="3" spans="1:12" ht="75" customHeight="1" x14ac:dyDescent="0.3">
      <c r="A3" s="55" t="s">
        <v>31</v>
      </c>
      <c r="B3" s="55"/>
      <c r="C3" s="55"/>
      <c r="D3" s="55"/>
      <c r="E3" s="55"/>
      <c r="F3" s="55"/>
      <c r="G3" s="55"/>
      <c r="H3" s="55"/>
    </row>
    <row r="4" spans="1:12" ht="18.75" thickBot="1" x14ac:dyDescent="0.35">
      <c r="A4" s="20" t="s">
        <v>8</v>
      </c>
      <c r="B4" s="6"/>
      <c r="C4" s="6"/>
      <c r="D4" s="6"/>
      <c r="E4" s="6"/>
      <c r="F4" s="6"/>
      <c r="G4" s="6"/>
    </row>
    <row r="5" spans="1:12" ht="50.25" customHeight="1" x14ac:dyDescent="0.3">
      <c r="A5" s="17" t="s">
        <v>0</v>
      </c>
      <c r="B5" s="18" t="s">
        <v>2</v>
      </c>
      <c r="C5" s="18" t="s">
        <v>3</v>
      </c>
      <c r="D5" s="18" t="s">
        <v>24</v>
      </c>
      <c r="E5" s="18" t="s">
        <v>26</v>
      </c>
      <c r="F5" s="18" t="s">
        <v>9</v>
      </c>
      <c r="G5" s="19" t="s">
        <v>25</v>
      </c>
      <c r="J5" s="30"/>
    </row>
    <row r="6" spans="1:12" ht="35.25" customHeight="1" thickBot="1" x14ac:dyDescent="0.35">
      <c r="A6" s="11" t="s">
        <v>21</v>
      </c>
      <c r="B6" s="23" t="s">
        <v>22</v>
      </c>
      <c r="C6" s="23" t="s">
        <v>23</v>
      </c>
      <c r="D6" s="27">
        <v>1234.575</v>
      </c>
      <c r="E6" s="24"/>
      <c r="F6" s="45">
        <f>G6/D6</f>
        <v>3.7573440009719943</v>
      </c>
      <c r="G6" s="25">
        <v>4638.7229699999998</v>
      </c>
      <c r="H6" s="43">
        <f>G6*20%</f>
        <v>927.74459400000001</v>
      </c>
      <c r="I6" s="43">
        <f>G6+H6</f>
        <v>5566.4675639999996</v>
      </c>
    </row>
    <row r="7" spans="1:12" ht="42.75" customHeight="1" thickBot="1" x14ac:dyDescent="0.35">
      <c r="A7" s="11" t="s">
        <v>21</v>
      </c>
      <c r="B7" s="23" t="s">
        <v>22</v>
      </c>
      <c r="C7" s="23" t="s">
        <v>23</v>
      </c>
      <c r="D7" s="27">
        <v>0.55600000000000005</v>
      </c>
      <c r="E7" s="24"/>
      <c r="F7" s="45">
        <f>G7/D7</f>
        <v>3.7573561151079136</v>
      </c>
      <c r="G7" s="25">
        <v>2.0890900000000001</v>
      </c>
      <c r="H7" s="43">
        <f>G7*20%</f>
        <v>0.41781800000000002</v>
      </c>
      <c r="I7" s="43">
        <f>G7+H7</f>
        <v>2.5069080000000001</v>
      </c>
    </row>
    <row r="8" spans="1:12" s="40" customFormat="1" ht="42.75" customHeight="1" thickBot="1" x14ac:dyDescent="0.35">
      <c r="A8" s="38" t="s">
        <v>30</v>
      </c>
      <c r="B8" s="39" t="s">
        <v>22</v>
      </c>
      <c r="C8" s="39" t="s">
        <v>23</v>
      </c>
      <c r="D8" s="33">
        <v>29.535</v>
      </c>
      <c r="E8" s="34"/>
      <c r="F8" s="46">
        <f t="shared" ref="F8" si="0">G8/D8</f>
        <v>1.8400839681733536</v>
      </c>
      <c r="G8" s="35">
        <v>54.346879999999999</v>
      </c>
      <c r="H8" s="40" t="s">
        <v>27</v>
      </c>
    </row>
    <row r="9" spans="1:12" s="40" customFormat="1" ht="45.75" customHeight="1" thickBot="1" x14ac:dyDescent="0.35">
      <c r="A9" s="38" t="s">
        <v>30</v>
      </c>
      <c r="B9" s="39" t="s">
        <v>22</v>
      </c>
      <c r="C9" s="39" t="s">
        <v>23</v>
      </c>
      <c r="D9" s="33"/>
      <c r="E9" s="33">
        <v>4.5999999999999999E-2</v>
      </c>
      <c r="F9" s="46">
        <f>G9/E9</f>
        <v>256.08652173913043</v>
      </c>
      <c r="G9" s="35">
        <v>11.77998</v>
      </c>
      <c r="H9" s="40" t="s">
        <v>27</v>
      </c>
    </row>
    <row r="10" spans="1:12" s="40" customFormat="1" ht="42.75" customHeight="1" thickBot="1" x14ac:dyDescent="0.35">
      <c r="A10" s="38" t="s">
        <v>21</v>
      </c>
      <c r="B10" s="39" t="s">
        <v>22</v>
      </c>
      <c r="C10" s="39" t="s">
        <v>23</v>
      </c>
      <c r="D10" s="33"/>
      <c r="E10" s="33"/>
      <c r="F10" s="42"/>
      <c r="G10" s="35"/>
      <c r="H10" s="40" t="s">
        <v>27</v>
      </c>
    </row>
    <row r="11" spans="1:12" s="40" customFormat="1" ht="43.5" customHeight="1" thickBot="1" x14ac:dyDescent="0.35">
      <c r="A11" s="38" t="s">
        <v>21</v>
      </c>
      <c r="B11" s="39" t="s">
        <v>22</v>
      </c>
      <c r="C11" s="39" t="s">
        <v>23</v>
      </c>
      <c r="D11" s="33"/>
      <c r="E11" s="33"/>
      <c r="F11" s="42"/>
      <c r="G11" s="35"/>
      <c r="H11" s="40" t="s">
        <v>27</v>
      </c>
    </row>
    <row r="12" spans="1:12" x14ac:dyDescent="0.3">
      <c r="A12" s="1" t="s">
        <v>1</v>
      </c>
      <c r="B12" s="1" t="s">
        <v>7</v>
      </c>
      <c r="G12" s="31"/>
    </row>
    <row r="13" spans="1:12" x14ac:dyDescent="0.3">
      <c r="G13" s="41"/>
      <c r="J13" s="36"/>
      <c r="L13" s="3"/>
    </row>
    <row r="14" spans="1:12" x14ac:dyDescent="0.3">
      <c r="G14" s="30"/>
      <c r="J14" s="3"/>
      <c r="L14" s="3"/>
    </row>
    <row r="15" spans="1:12" x14ac:dyDescent="0.3">
      <c r="F15" s="26"/>
      <c r="G15" s="47">
        <f>D6+D7+'январь  2024'!D6+'январь  2024'!D7+'февраль  2024 '!D6+'февраль  2024 '!D7</f>
        <v>3762.5310000000004</v>
      </c>
      <c r="J15" s="30"/>
      <c r="K15" s="31"/>
    </row>
    <row r="16" spans="1:12" x14ac:dyDescent="0.3">
      <c r="G16" s="47">
        <f>G6+G7+'январь  2024'!G6+'январь  2024'!G7+'февраль  2024 '!G6+'февраль  2024 '!G7</f>
        <v>12204.67625</v>
      </c>
      <c r="J16" s="31"/>
    </row>
    <row r="17" spans="4:10" x14ac:dyDescent="0.3">
      <c r="D17" s="31"/>
      <c r="G17" s="29"/>
    </row>
    <row r="18" spans="4:10" x14ac:dyDescent="0.3">
      <c r="G18" s="26"/>
      <c r="J18" s="31"/>
    </row>
    <row r="19" spans="4:10" x14ac:dyDescent="0.3">
      <c r="F19" s="28"/>
      <c r="G19" s="32"/>
      <c r="J19" s="31"/>
    </row>
    <row r="20" spans="4:10" x14ac:dyDescent="0.3">
      <c r="G20" s="31"/>
      <c r="J20" s="37"/>
    </row>
    <row r="22" spans="4:10" x14ac:dyDescent="0.3">
      <c r="G22" s="31"/>
    </row>
    <row r="24" spans="4:10" x14ac:dyDescent="0.3">
      <c r="J24" s="31"/>
    </row>
  </sheetData>
  <mergeCells count="1">
    <mergeCell ref="A3:H3"/>
  </mergeCells>
  <pageMargins left="0.7" right="0.7" top="0.75" bottom="0.75" header="0.3" footer="0.3"/>
  <pageSetup paperSize="9" scale="4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zoomScaleNormal="100" zoomScaleSheetLayoutView="80" workbookViewId="0">
      <selection activeCell="A7" sqref="A7:XFD14"/>
    </sheetView>
  </sheetViews>
  <sheetFormatPr defaultRowHeight="16.5" x14ac:dyDescent="0.3"/>
  <cols>
    <col min="1" max="1" width="35" style="1" customWidth="1"/>
    <col min="2" max="2" width="32.7109375" style="1" customWidth="1"/>
    <col min="3" max="3" width="31.42578125" style="1" customWidth="1"/>
    <col min="4" max="4" width="24.28515625" style="1" customWidth="1"/>
    <col min="5" max="5" width="17.140625" style="1" customWidth="1"/>
    <col min="6" max="6" width="18.42578125" style="1" customWidth="1"/>
    <col min="7" max="7" width="22" style="1" customWidth="1"/>
    <col min="8" max="8" width="18.140625" style="1" hidden="1" customWidth="1"/>
    <col min="9" max="9" width="19.28515625" style="1" hidden="1" customWidth="1"/>
    <col min="10" max="10" width="16" style="1" hidden="1" customWidth="1"/>
    <col min="11" max="11" width="16.28515625" style="1" customWidth="1"/>
    <col min="12" max="16384" width="9.140625" style="1"/>
  </cols>
  <sheetData>
    <row r="1" spans="1:12" x14ac:dyDescent="0.3">
      <c r="A1" s="5" t="s">
        <v>10</v>
      </c>
      <c r="G1" s="2"/>
      <c r="H1" s="2" t="s">
        <v>6</v>
      </c>
    </row>
    <row r="3" spans="1:12" ht="75" customHeight="1" x14ac:dyDescent="0.3">
      <c r="A3" s="55" t="s">
        <v>32</v>
      </c>
      <c r="B3" s="55"/>
      <c r="C3" s="55"/>
      <c r="D3" s="55"/>
      <c r="E3" s="55"/>
      <c r="F3" s="55"/>
      <c r="G3" s="55"/>
      <c r="H3" s="55"/>
    </row>
    <row r="4" spans="1:12" ht="18.75" thickBot="1" x14ac:dyDescent="0.35">
      <c r="A4" s="20" t="s">
        <v>8</v>
      </c>
      <c r="B4" s="6"/>
      <c r="C4" s="6"/>
      <c r="D4" s="6"/>
      <c r="E4" s="6"/>
      <c r="F4" s="6"/>
      <c r="G4" s="6"/>
    </row>
    <row r="5" spans="1:12" ht="50.25" customHeight="1" x14ac:dyDescent="0.3">
      <c r="A5" s="17" t="s">
        <v>0</v>
      </c>
      <c r="B5" s="18" t="s">
        <v>2</v>
      </c>
      <c r="C5" s="18" t="s">
        <v>3</v>
      </c>
      <c r="D5" s="18" t="s">
        <v>24</v>
      </c>
      <c r="E5" s="18" t="s">
        <v>26</v>
      </c>
      <c r="F5" s="18" t="s">
        <v>9</v>
      </c>
      <c r="G5" s="19" t="s">
        <v>25</v>
      </c>
      <c r="J5" s="30"/>
    </row>
    <row r="6" spans="1:12" ht="35.25" customHeight="1" thickBot="1" x14ac:dyDescent="0.35">
      <c r="A6" s="11" t="s">
        <v>21</v>
      </c>
      <c r="B6" s="23" t="s">
        <v>22</v>
      </c>
      <c r="C6" s="23" t="s">
        <v>23</v>
      </c>
      <c r="D6" s="27">
        <v>1038.8610000000001</v>
      </c>
      <c r="E6" s="24"/>
      <c r="F6" s="48">
        <f>G6/D6</f>
        <v>3.0009500019733144</v>
      </c>
      <c r="G6" s="25">
        <v>3117.5699199999999</v>
      </c>
      <c r="H6" s="43">
        <f>G6*20%</f>
        <v>623.51398400000005</v>
      </c>
      <c r="I6" s="43">
        <f>G6+H6</f>
        <v>3741.0839040000001</v>
      </c>
    </row>
    <row r="7" spans="1:12" ht="42.75" customHeight="1" thickBot="1" x14ac:dyDescent="0.35">
      <c r="A7" s="11" t="s">
        <v>21</v>
      </c>
      <c r="B7" s="23" t="s">
        <v>22</v>
      </c>
      <c r="C7" s="23" t="s">
        <v>23</v>
      </c>
      <c r="D7" s="27">
        <v>0.39700000000000002</v>
      </c>
      <c r="E7" s="24"/>
      <c r="F7" s="48">
        <f>G7/D7</f>
        <v>3.0009319899244331</v>
      </c>
      <c r="G7" s="25">
        <v>1.19137</v>
      </c>
      <c r="H7" s="43">
        <f>G7*20%</f>
        <v>0.23827400000000001</v>
      </c>
      <c r="I7" s="43">
        <f>G7+H7</f>
        <v>1.4296440000000001</v>
      </c>
    </row>
    <row r="8" spans="1:12" s="40" customFormat="1" ht="42.75" customHeight="1" thickBot="1" x14ac:dyDescent="0.35">
      <c r="A8" s="38" t="s">
        <v>30</v>
      </c>
      <c r="B8" s="39" t="s">
        <v>22</v>
      </c>
      <c r="C8" s="39" t="s">
        <v>23</v>
      </c>
      <c r="D8" s="33">
        <v>0</v>
      </c>
      <c r="E8" s="34"/>
      <c r="F8" s="46" t="e">
        <f t="shared" ref="F8" si="0">G8/D8</f>
        <v>#DIV/0!</v>
      </c>
      <c r="G8" s="35">
        <v>54.346879999999999</v>
      </c>
      <c r="H8" s="40" t="s">
        <v>27</v>
      </c>
    </row>
    <row r="9" spans="1:12" s="40" customFormat="1" ht="45.75" customHeight="1" thickBot="1" x14ac:dyDescent="0.35">
      <c r="A9" s="38" t="s">
        <v>30</v>
      </c>
      <c r="B9" s="39" t="s">
        <v>22</v>
      </c>
      <c r="C9" s="39" t="s">
        <v>23</v>
      </c>
      <c r="D9" s="33"/>
      <c r="E9" s="33">
        <v>0</v>
      </c>
      <c r="F9" s="46" t="e">
        <f>G9/E9</f>
        <v>#DIV/0!</v>
      </c>
      <c r="G9" s="35">
        <v>11.77998</v>
      </c>
      <c r="H9" s="40" t="s">
        <v>27</v>
      </c>
    </row>
    <row r="10" spans="1:12" s="40" customFormat="1" ht="42.75" customHeight="1" thickBot="1" x14ac:dyDescent="0.35">
      <c r="A10" s="38" t="s">
        <v>21</v>
      </c>
      <c r="B10" s="39" t="s">
        <v>22</v>
      </c>
      <c r="C10" s="39" t="s">
        <v>23</v>
      </c>
      <c r="D10" s="33"/>
      <c r="E10" s="33"/>
      <c r="F10" s="42"/>
      <c r="G10" s="35"/>
      <c r="H10" s="40" t="s">
        <v>27</v>
      </c>
    </row>
    <row r="11" spans="1:12" s="40" customFormat="1" ht="43.5" customHeight="1" thickBot="1" x14ac:dyDescent="0.35">
      <c r="A11" s="38" t="s">
        <v>21</v>
      </c>
      <c r="B11" s="39" t="s">
        <v>22</v>
      </c>
      <c r="C11" s="39" t="s">
        <v>23</v>
      </c>
      <c r="D11" s="33"/>
      <c r="E11" s="33"/>
      <c r="F11" s="42"/>
      <c r="G11" s="35"/>
      <c r="H11" s="40" t="s">
        <v>27</v>
      </c>
    </row>
    <row r="12" spans="1:12" x14ac:dyDescent="0.3">
      <c r="A12" s="1" t="s">
        <v>1</v>
      </c>
      <c r="B12" s="1" t="s">
        <v>7</v>
      </c>
      <c r="G12" s="31"/>
    </row>
    <row r="13" spans="1:12" x14ac:dyDescent="0.3">
      <c r="G13" s="41"/>
      <c r="J13" s="36"/>
      <c r="L13" s="3"/>
    </row>
    <row r="14" spans="1:12" x14ac:dyDescent="0.3">
      <c r="G14" s="30"/>
      <c r="J14" s="3"/>
      <c r="L14" s="3"/>
    </row>
    <row r="15" spans="1:12" x14ac:dyDescent="0.3">
      <c r="F15" s="26"/>
      <c r="G15" s="32">
        <f>'январь  2024'!G6+'январь  2024'!G7+'февраль  2024 '!G6+'февраль  2024 '!G7+'март 2024 '!G6+'март 2024 '!G7+'апрель 2024 '!G6+'апрель 2024 '!G7</f>
        <v>15323.437539999999</v>
      </c>
      <c r="J15" s="30"/>
      <c r="K15" s="31"/>
    </row>
    <row r="16" spans="1:12" x14ac:dyDescent="0.3">
      <c r="G16" s="47">
        <f>G6+G7+'январь  2024'!G6+'январь  2024'!G7+'февраль  2024 '!G6+'февраль  2024 '!G7</f>
        <v>10682.625480000001</v>
      </c>
      <c r="J16" s="31"/>
    </row>
    <row r="17" spans="4:10" x14ac:dyDescent="0.3">
      <c r="D17" s="31"/>
      <c r="G17" s="29"/>
    </row>
    <row r="18" spans="4:10" x14ac:dyDescent="0.3">
      <c r="G18" s="26"/>
      <c r="J18" s="31"/>
    </row>
    <row r="19" spans="4:10" x14ac:dyDescent="0.3">
      <c r="F19" s="28"/>
      <c r="G19" s="32"/>
      <c r="J19" s="31"/>
    </row>
    <row r="20" spans="4:10" x14ac:dyDescent="0.3">
      <c r="G20" s="31"/>
      <c r="J20" s="37"/>
    </row>
    <row r="22" spans="4:10" x14ac:dyDescent="0.3">
      <c r="G22" s="31"/>
    </row>
    <row r="24" spans="4:10" x14ac:dyDescent="0.3">
      <c r="J24" s="31"/>
    </row>
  </sheetData>
  <mergeCells count="1">
    <mergeCell ref="A3:H3"/>
  </mergeCells>
  <pageMargins left="0.7" right="0.7" top="0.75" bottom="0.75" header="0.3" footer="0.3"/>
  <pageSetup paperSize="9" scale="4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zoomScaleNormal="100" zoomScaleSheetLayoutView="80" workbookViewId="0">
      <selection activeCell="G14" sqref="G14"/>
    </sheetView>
  </sheetViews>
  <sheetFormatPr defaultRowHeight="16.5" x14ac:dyDescent="0.3"/>
  <cols>
    <col min="1" max="1" width="35" style="1" customWidth="1"/>
    <col min="2" max="2" width="32.7109375" style="1" customWidth="1"/>
    <col min="3" max="3" width="31.42578125" style="1" customWidth="1"/>
    <col min="4" max="4" width="24.28515625" style="1" customWidth="1"/>
    <col min="5" max="5" width="17.140625" style="1" customWidth="1"/>
    <col min="6" max="6" width="18.42578125" style="1" customWidth="1"/>
    <col min="7" max="7" width="22" style="1" customWidth="1"/>
    <col min="8" max="8" width="18.140625" style="1" hidden="1" customWidth="1"/>
    <col min="9" max="9" width="19.28515625" style="1" hidden="1" customWidth="1"/>
    <col min="10" max="10" width="16" style="1" hidden="1" customWidth="1"/>
    <col min="11" max="11" width="16.28515625" style="1" customWidth="1"/>
    <col min="12" max="16384" width="9.140625" style="1"/>
  </cols>
  <sheetData>
    <row r="1" spans="1:12" x14ac:dyDescent="0.3">
      <c r="A1" s="5" t="s">
        <v>10</v>
      </c>
      <c r="G1" s="2"/>
      <c r="H1" s="2" t="s">
        <v>6</v>
      </c>
    </row>
    <row r="3" spans="1:12" ht="75" customHeight="1" x14ac:dyDescent="0.3">
      <c r="A3" s="55" t="s">
        <v>33</v>
      </c>
      <c r="B3" s="55"/>
      <c r="C3" s="55"/>
      <c r="D3" s="55"/>
      <c r="E3" s="55"/>
      <c r="F3" s="55"/>
      <c r="G3" s="55"/>
      <c r="H3" s="55"/>
    </row>
    <row r="4" spans="1:12" ht="18.75" thickBot="1" x14ac:dyDescent="0.35">
      <c r="A4" s="20" t="s">
        <v>8</v>
      </c>
      <c r="B4" s="6"/>
      <c r="C4" s="6"/>
      <c r="D4" s="6"/>
      <c r="E4" s="6"/>
      <c r="F4" s="6"/>
      <c r="G4" s="6"/>
    </row>
    <row r="5" spans="1:12" ht="50.25" customHeight="1" x14ac:dyDescent="0.3">
      <c r="A5" s="17" t="s">
        <v>0</v>
      </c>
      <c r="B5" s="18" t="s">
        <v>2</v>
      </c>
      <c r="C5" s="18" t="s">
        <v>3</v>
      </c>
      <c r="D5" s="18" t="s">
        <v>24</v>
      </c>
      <c r="E5" s="18" t="s">
        <v>26</v>
      </c>
      <c r="F5" s="18" t="s">
        <v>9</v>
      </c>
      <c r="G5" s="19" t="s">
        <v>25</v>
      </c>
      <c r="J5" s="30"/>
    </row>
    <row r="6" spans="1:12" ht="35.25" customHeight="1" thickBot="1" x14ac:dyDescent="0.35">
      <c r="A6" s="11" t="s">
        <v>21</v>
      </c>
      <c r="B6" s="23" t="s">
        <v>22</v>
      </c>
      <c r="C6" s="23" t="s">
        <v>23</v>
      </c>
      <c r="D6" s="27">
        <v>1046.336</v>
      </c>
      <c r="E6" s="24"/>
      <c r="F6" s="48">
        <f>G6/D6</f>
        <v>3.5134849990825128</v>
      </c>
      <c r="G6" s="25">
        <v>3676.28584</v>
      </c>
      <c r="H6" s="43">
        <f>G6*20%</f>
        <v>735.25716800000009</v>
      </c>
      <c r="I6" s="43">
        <f>G6+H6</f>
        <v>4411.5430080000006</v>
      </c>
    </row>
    <row r="7" spans="1:12" ht="42.75" customHeight="1" thickBot="1" x14ac:dyDescent="0.35">
      <c r="A7" s="11" t="s">
        <v>21</v>
      </c>
      <c r="B7" s="23" t="s">
        <v>22</v>
      </c>
      <c r="C7" s="23" t="s">
        <v>23</v>
      </c>
      <c r="D7" s="27">
        <v>0.52</v>
      </c>
      <c r="E7" s="24"/>
      <c r="F7" s="48">
        <f>G7/D7</f>
        <v>3.5134807692307692</v>
      </c>
      <c r="G7" s="25">
        <v>1.82701</v>
      </c>
      <c r="H7" s="43">
        <f>G7*20%</f>
        <v>0.365402</v>
      </c>
      <c r="I7" s="43">
        <f>G7+H7</f>
        <v>2.192412</v>
      </c>
    </row>
    <row r="8" spans="1:12" s="40" customFormat="1" ht="42.75" hidden="1" customHeight="1" thickBot="1" x14ac:dyDescent="0.35">
      <c r="A8" s="38" t="s">
        <v>30</v>
      </c>
      <c r="B8" s="39" t="s">
        <v>22</v>
      </c>
      <c r="C8" s="39" t="s">
        <v>23</v>
      </c>
      <c r="D8" s="33">
        <v>774.42899999999997</v>
      </c>
      <c r="E8" s="34"/>
      <c r="F8" s="46">
        <f t="shared" ref="F8" si="0">G8/D8</f>
        <v>0.11407000512635761</v>
      </c>
      <c r="G8" s="35">
        <v>88.339119999999994</v>
      </c>
      <c r="H8" s="40" t="s">
        <v>27</v>
      </c>
    </row>
    <row r="9" spans="1:12" s="40" customFormat="1" ht="45.75" hidden="1" customHeight="1" thickBot="1" x14ac:dyDescent="0.35">
      <c r="A9" s="38" t="s">
        <v>30</v>
      </c>
      <c r="B9" s="39" t="s">
        <v>22</v>
      </c>
      <c r="C9" s="39" t="s">
        <v>23</v>
      </c>
      <c r="D9" s="33"/>
      <c r="E9" s="33">
        <v>1.177</v>
      </c>
      <c r="F9" s="46">
        <f>G9/E9</f>
        <v>256.08661852166523</v>
      </c>
      <c r="G9" s="35">
        <v>301.41395</v>
      </c>
      <c r="H9" s="40" t="s">
        <v>27</v>
      </c>
    </row>
    <row r="10" spans="1:12" s="40" customFormat="1" ht="42.75" hidden="1" customHeight="1" thickBot="1" x14ac:dyDescent="0.35">
      <c r="A10" s="38" t="s">
        <v>21</v>
      </c>
      <c r="B10" s="39" t="s">
        <v>22</v>
      </c>
      <c r="C10" s="39" t="s">
        <v>23</v>
      </c>
      <c r="D10" s="33"/>
      <c r="E10" s="33"/>
      <c r="F10" s="42"/>
      <c r="G10" s="35"/>
      <c r="H10" s="40" t="s">
        <v>27</v>
      </c>
    </row>
    <row r="11" spans="1:12" s="40" customFormat="1" ht="43.5" hidden="1" customHeight="1" thickBot="1" x14ac:dyDescent="0.35">
      <c r="A11" s="38" t="s">
        <v>21</v>
      </c>
      <c r="B11" s="39" t="s">
        <v>22</v>
      </c>
      <c r="C11" s="39" t="s">
        <v>23</v>
      </c>
      <c r="D11" s="33"/>
      <c r="E11" s="33"/>
      <c r="F11" s="42"/>
      <c r="G11" s="35"/>
      <c r="H11" s="40" t="s">
        <v>27</v>
      </c>
    </row>
    <row r="12" spans="1:12" x14ac:dyDescent="0.3">
      <c r="A12" s="1" t="s">
        <v>1</v>
      </c>
      <c r="B12" s="1" t="s">
        <v>7</v>
      </c>
      <c r="G12" s="31"/>
    </row>
    <row r="13" spans="1:12" x14ac:dyDescent="0.3">
      <c r="G13" s="41"/>
      <c r="J13" s="36"/>
      <c r="L13" s="3"/>
    </row>
    <row r="14" spans="1:12" x14ac:dyDescent="0.3">
      <c r="G14" s="30">
        <f>'апрель 2024 '!G15+'май  2024 '!G6+'май  2024 '!G7</f>
        <v>19001.55039</v>
      </c>
      <c r="J14" s="3"/>
      <c r="L14" s="3"/>
    </row>
    <row r="15" spans="1:12" x14ac:dyDescent="0.3">
      <c r="F15" s="26"/>
      <c r="G15" s="32">
        <f>'январь  2024'!D6+'январь  2024'!D7+'февраль  2024 '!D6+'февраль  2024 '!D7+'март 2024 '!D6+'март 2024 '!D7+'апрель 2024 '!D6+'апрель 2024 '!D7+'май  2024 '!D6+'май  2024 '!D7</f>
        <v>5848.6450000000013</v>
      </c>
      <c r="J15" s="30"/>
      <c r="K15" s="31"/>
    </row>
    <row r="16" spans="1:12" x14ac:dyDescent="0.3">
      <c r="G16" s="47">
        <f>G6+G7+'январь  2024'!G6+'январь  2024'!G7+'февраль  2024 '!G6+'февраль  2024 '!G7</f>
        <v>11241.97704</v>
      </c>
      <c r="J16" s="31"/>
    </row>
    <row r="17" spans="4:10" x14ac:dyDescent="0.3">
      <c r="D17" s="31"/>
      <c r="G17" s="29"/>
    </row>
    <row r="18" spans="4:10" x14ac:dyDescent="0.3">
      <c r="G18" s="26"/>
      <c r="J18" s="31"/>
    </row>
    <row r="19" spans="4:10" x14ac:dyDescent="0.3">
      <c r="F19" s="28"/>
      <c r="G19" s="32"/>
      <c r="J19" s="31"/>
    </row>
    <row r="20" spans="4:10" x14ac:dyDescent="0.3">
      <c r="G20" s="31"/>
      <c r="J20" s="37"/>
    </row>
    <row r="22" spans="4:10" x14ac:dyDescent="0.3">
      <c r="G22" s="31"/>
    </row>
    <row r="24" spans="4:10" x14ac:dyDescent="0.3">
      <c r="J24" s="31"/>
    </row>
  </sheetData>
  <mergeCells count="1">
    <mergeCell ref="A3:H3"/>
  </mergeCells>
  <pageMargins left="0.7" right="0.7" top="0.75" bottom="0.75" header="0.3" footer="0.3"/>
  <pageSetup paperSize="9" scale="48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zoomScaleNormal="100" zoomScaleSheetLayoutView="80" workbookViewId="0">
      <selection activeCell="F18" sqref="F18"/>
    </sheetView>
  </sheetViews>
  <sheetFormatPr defaultRowHeight="16.5" x14ac:dyDescent="0.3"/>
  <cols>
    <col min="1" max="1" width="35" style="1" customWidth="1"/>
    <col min="2" max="2" width="32.7109375" style="1" customWidth="1"/>
    <col min="3" max="3" width="31.42578125" style="1" customWidth="1"/>
    <col min="4" max="4" width="24.28515625" style="1" customWidth="1"/>
    <col min="5" max="5" width="17.140625" style="1" customWidth="1"/>
    <col min="6" max="6" width="18.42578125" style="1" customWidth="1"/>
    <col min="7" max="7" width="22" style="1" customWidth="1"/>
    <col min="8" max="8" width="18.140625" style="1" hidden="1" customWidth="1"/>
    <col min="9" max="9" width="19.28515625" style="1" hidden="1" customWidth="1"/>
    <col min="10" max="10" width="16" style="1" hidden="1" customWidth="1"/>
    <col min="11" max="11" width="16.28515625" style="1" customWidth="1"/>
    <col min="12" max="16384" width="9.140625" style="1"/>
  </cols>
  <sheetData>
    <row r="1" spans="1:12" x14ac:dyDescent="0.3">
      <c r="A1" s="5" t="s">
        <v>10</v>
      </c>
      <c r="G1" s="2"/>
      <c r="H1" s="2" t="s">
        <v>6</v>
      </c>
    </row>
    <row r="3" spans="1:12" ht="75" customHeight="1" x14ac:dyDescent="0.3">
      <c r="A3" s="55" t="s">
        <v>34</v>
      </c>
      <c r="B3" s="55"/>
      <c r="C3" s="55"/>
      <c r="D3" s="55"/>
      <c r="E3" s="55"/>
      <c r="F3" s="55"/>
      <c r="G3" s="55"/>
      <c r="H3" s="55"/>
    </row>
    <row r="4" spans="1:12" ht="18.75" thickBot="1" x14ac:dyDescent="0.35">
      <c r="A4" s="20" t="s">
        <v>8</v>
      </c>
      <c r="B4" s="6"/>
      <c r="C4" s="6"/>
      <c r="D4" s="6"/>
      <c r="E4" s="6"/>
      <c r="F4" s="6"/>
      <c r="G4" s="6"/>
    </row>
    <row r="5" spans="1:12" ht="50.25" customHeight="1" x14ac:dyDescent="0.3">
      <c r="A5" s="17" t="s">
        <v>0</v>
      </c>
      <c r="B5" s="18" t="s">
        <v>2</v>
      </c>
      <c r="C5" s="18" t="s">
        <v>3</v>
      </c>
      <c r="D5" s="18" t="s">
        <v>24</v>
      </c>
      <c r="E5" s="18" t="s">
        <v>26</v>
      </c>
      <c r="F5" s="18" t="s">
        <v>9</v>
      </c>
      <c r="G5" s="19" t="s">
        <v>25</v>
      </c>
      <c r="J5" s="30"/>
    </row>
    <row r="6" spans="1:12" ht="35.25" customHeight="1" thickBot="1" x14ac:dyDescent="0.35">
      <c r="A6" s="11" t="s">
        <v>21</v>
      </c>
      <c r="B6" s="23" t="s">
        <v>22</v>
      </c>
      <c r="C6" s="23" t="s">
        <v>23</v>
      </c>
      <c r="D6" s="27">
        <v>941.45100000000002</v>
      </c>
      <c r="E6" s="24"/>
      <c r="F6" s="48">
        <f>G6/D6</f>
        <v>2.6882760016187777</v>
      </c>
      <c r="G6" s="25">
        <v>2530.88013</v>
      </c>
      <c r="H6" s="43">
        <f>G6*20%</f>
        <v>506.17602600000004</v>
      </c>
      <c r="I6" s="43">
        <f>G6+H6</f>
        <v>3037.0561560000001</v>
      </c>
    </row>
    <row r="7" spans="1:12" ht="42.75" customHeight="1" thickBot="1" x14ac:dyDescent="0.35">
      <c r="A7" s="11" t="s">
        <v>21</v>
      </c>
      <c r="B7" s="23" t="s">
        <v>22</v>
      </c>
      <c r="C7" s="23" t="s">
        <v>23</v>
      </c>
      <c r="D7" s="27">
        <v>0.46300000000000002</v>
      </c>
      <c r="E7" s="24"/>
      <c r="F7" s="48">
        <f>G7/D7</f>
        <v>2.6882721382289416</v>
      </c>
      <c r="G7" s="25">
        <v>1.2446699999999999</v>
      </c>
      <c r="H7" s="43">
        <f>G7*20%</f>
        <v>0.24893399999999999</v>
      </c>
      <c r="I7" s="43">
        <f>G7+H7</f>
        <v>1.4936039999999999</v>
      </c>
    </row>
    <row r="8" spans="1:12" s="40" customFormat="1" ht="42.75" customHeight="1" thickBot="1" x14ac:dyDescent="0.35">
      <c r="A8" s="38" t="s">
        <v>30</v>
      </c>
      <c r="B8" s="39" t="s">
        <v>22</v>
      </c>
      <c r="C8" s="39" t="s">
        <v>23</v>
      </c>
      <c r="D8" s="33">
        <v>365.14699999999999</v>
      </c>
      <c r="E8" s="34"/>
      <c r="F8" s="46">
        <f t="shared" ref="F8" si="0">G8/D8</f>
        <v>3.3889009084012739E-2</v>
      </c>
      <c r="G8" s="35">
        <v>12.374470000000001</v>
      </c>
      <c r="H8" s="40" t="s">
        <v>27</v>
      </c>
    </row>
    <row r="9" spans="1:12" s="40" customFormat="1" ht="45.75" customHeight="1" thickBot="1" x14ac:dyDescent="0.35">
      <c r="A9" s="38" t="s">
        <v>30</v>
      </c>
      <c r="B9" s="39" t="s">
        <v>22</v>
      </c>
      <c r="C9" s="39" t="s">
        <v>23</v>
      </c>
      <c r="D9" s="33"/>
      <c r="E9" s="33">
        <v>0.57899999999999996</v>
      </c>
      <c r="F9" s="46">
        <f>G9/E9</f>
        <v>256.08661485319516</v>
      </c>
      <c r="G9" s="35">
        <v>148.27414999999999</v>
      </c>
      <c r="H9" s="40" t="s">
        <v>27</v>
      </c>
    </row>
    <row r="10" spans="1:12" s="40" customFormat="1" ht="42.75" customHeight="1" thickBot="1" x14ac:dyDescent="0.35">
      <c r="A10" s="38" t="s">
        <v>21</v>
      </c>
      <c r="B10" s="39" t="s">
        <v>22</v>
      </c>
      <c r="C10" s="39" t="s">
        <v>23</v>
      </c>
      <c r="D10" s="33"/>
      <c r="E10" s="33"/>
      <c r="F10" s="42"/>
      <c r="G10" s="35"/>
      <c r="H10" s="40" t="s">
        <v>27</v>
      </c>
    </row>
    <row r="11" spans="1:12" s="40" customFormat="1" ht="43.5" customHeight="1" thickBot="1" x14ac:dyDescent="0.35">
      <c r="A11" s="38" t="s">
        <v>21</v>
      </c>
      <c r="B11" s="39" t="s">
        <v>22</v>
      </c>
      <c r="C11" s="39" t="s">
        <v>23</v>
      </c>
      <c r="D11" s="33"/>
      <c r="E11" s="33"/>
      <c r="F11" s="42"/>
      <c r="G11" s="35"/>
      <c r="H11" s="40" t="s">
        <v>27</v>
      </c>
    </row>
    <row r="12" spans="1:12" x14ac:dyDescent="0.3">
      <c r="A12" s="1" t="s">
        <v>1</v>
      </c>
      <c r="B12" s="1" t="s">
        <v>7</v>
      </c>
      <c r="G12" s="31"/>
    </row>
    <row r="13" spans="1:12" x14ac:dyDescent="0.3">
      <c r="G13" s="41"/>
      <c r="J13" s="36"/>
      <c r="L13" s="3"/>
    </row>
    <row r="14" spans="1:12" hidden="1" x14ac:dyDescent="0.3">
      <c r="G14" s="30">
        <f>'апрель 2024 '!G15+'июнь  2024 '!G6+'июнь  2024 '!G7</f>
        <v>17855.56234</v>
      </c>
      <c r="J14" s="3"/>
      <c r="L14" s="3"/>
    </row>
    <row r="15" spans="1:12" hidden="1" x14ac:dyDescent="0.3">
      <c r="F15" s="26"/>
      <c r="G15" s="32">
        <f>'январь  2024'!D6+'январь  2024'!D7+'февраль  2024 '!D6+'февраль  2024 '!D7+'март 2024 '!D6+'март 2024 '!D7+'апрель 2024 '!D6+'апрель 2024 '!D7+'июнь  2024 '!D6+'июнь  2024 '!D7</f>
        <v>5743.7030000000004</v>
      </c>
      <c r="J15" s="30"/>
      <c r="K15" s="31"/>
    </row>
    <row r="16" spans="1:12" x14ac:dyDescent="0.3">
      <c r="G16" s="47">
        <f>G6+G7+'январь  2024'!G6+'январь  2024'!G7+'февраль  2024 '!G6+'февраль  2024 '!G7</f>
        <v>10095.98899</v>
      </c>
      <c r="J16" s="31"/>
    </row>
    <row r="17" spans="4:10" x14ac:dyDescent="0.3">
      <c r="D17" s="31"/>
      <c r="G17" s="29"/>
    </row>
    <row r="18" spans="4:10" x14ac:dyDescent="0.3">
      <c r="F18" s="49">
        <f>19001.55039+G6+G7</f>
        <v>21533.675190000002</v>
      </c>
      <c r="G18" s="26"/>
      <c r="J18" s="31"/>
    </row>
    <row r="19" spans="4:10" x14ac:dyDescent="0.3">
      <c r="F19" s="30">
        <f>5848.645+D6+D7</f>
        <v>6790.5590000000002</v>
      </c>
      <c r="G19" s="32"/>
      <c r="J19" s="31"/>
    </row>
    <row r="20" spans="4:10" x14ac:dyDescent="0.3">
      <c r="G20" s="31"/>
      <c r="J20" s="37"/>
    </row>
    <row r="22" spans="4:10" x14ac:dyDescent="0.3">
      <c r="G22" s="31"/>
    </row>
    <row r="24" spans="4:10" x14ac:dyDescent="0.3">
      <c r="J24" s="31"/>
    </row>
  </sheetData>
  <mergeCells count="1">
    <mergeCell ref="A3:H3"/>
  </mergeCells>
  <pageMargins left="0.7" right="0.7" top="0.75" bottom="0.75" header="0.3" footer="0.3"/>
  <pageSetup paperSize="9" scale="48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zoomScaleNormal="100" zoomScaleSheetLayoutView="80" workbookViewId="0">
      <selection activeCell="G27" sqref="G27"/>
    </sheetView>
  </sheetViews>
  <sheetFormatPr defaultRowHeight="16.5" x14ac:dyDescent="0.3"/>
  <cols>
    <col min="1" max="1" width="35" style="1" customWidth="1"/>
    <col min="2" max="2" width="32.7109375" style="1" customWidth="1"/>
    <col min="3" max="3" width="31.42578125" style="1" customWidth="1"/>
    <col min="4" max="4" width="24.28515625" style="1" customWidth="1"/>
    <col min="5" max="5" width="17.140625" style="1" customWidth="1"/>
    <col min="6" max="6" width="18.42578125" style="1" customWidth="1"/>
    <col min="7" max="7" width="22" style="1" customWidth="1"/>
    <col min="8" max="8" width="18.140625" style="1" hidden="1" customWidth="1"/>
    <col min="9" max="9" width="19.28515625" style="1" hidden="1" customWidth="1"/>
    <col min="10" max="10" width="16" style="1" hidden="1" customWidth="1"/>
    <col min="11" max="11" width="16.28515625" style="1" customWidth="1"/>
    <col min="12" max="16384" width="9.140625" style="1"/>
  </cols>
  <sheetData>
    <row r="1" spans="1:12" x14ac:dyDescent="0.3">
      <c r="A1" s="5" t="s">
        <v>10</v>
      </c>
      <c r="G1" s="2"/>
      <c r="H1" s="2" t="s">
        <v>6</v>
      </c>
    </row>
    <row r="3" spans="1:12" ht="75" customHeight="1" x14ac:dyDescent="0.3">
      <c r="A3" s="55" t="s">
        <v>35</v>
      </c>
      <c r="B3" s="55"/>
      <c r="C3" s="55"/>
      <c r="D3" s="55"/>
      <c r="E3" s="55"/>
      <c r="F3" s="55"/>
      <c r="G3" s="55"/>
      <c r="H3" s="55"/>
    </row>
    <row r="4" spans="1:12" ht="18.75" thickBot="1" x14ac:dyDescent="0.35">
      <c r="A4" s="20" t="s">
        <v>8</v>
      </c>
      <c r="B4" s="6"/>
      <c r="C4" s="6"/>
      <c r="D4" s="6"/>
      <c r="E4" s="6"/>
      <c r="F4" s="6"/>
      <c r="G4" s="6"/>
    </row>
    <row r="5" spans="1:12" ht="50.25" customHeight="1" x14ac:dyDescent="0.3">
      <c r="A5" s="17" t="s">
        <v>0</v>
      </c>
      <c r="B5" s="18" t="s">
        <v>2</v>
      </c>
      <c r="C5" s="18" t="s">
        <v>3</v>
      </c>
      <c r="D5" s="18" t="s">
        <v>24</v>
      </c>
      <c r="E5" s="18" t="s">
        <v>26</v>
      </c>
      <c r="F5" s="18" t="s">
        <v>9</v>
      </c>
      <c r="G5" s="19" t="s">
        <v>25</v>
      </c>
      <c r="J5" s="30"/>
    </row>
    <row r="6" spans="1:12" ht="35.25" customHeight="1" thickBot="1" x14ac:dyDescent="0.35">
      <c r="A6" s="11" t="s">
        <v>21</v>
      </c>
      <c r="B6" s="23" t="s">
        <v>22</v>
      </c>
      <c r="C6" s="23" t="s">
        <v>23</v>
      </c>
      <c r="D6" s="27">
        <v>994.73599999999999</v>
      </c>
      <c r="E6" s="24"/>
      <c r="F6" s="45">
        <f>G6/D6</f>
        <v>3.9122190008203179</v>
      </c>
      <c r="G6" s="25">
        <v>3891.6250799999998</v>
      </c>
      <c r="H6" s="43">
        <f>G6*20%</f>
        <v>778.32501600000001</v>
      </c>
      <c r="I6" s="43">
        <f>G6+H6</f>
        <v>4669.9500959999996</v>
      </c>
    </row>
    <row r="7" spans="1:12" ht="42.75" customHeight="1" thickBot="1" x14ac:dyDescent="0.35">
      <c r="A7" s="11" t="s">
        <v>21</v>
      </c>
      <c r="B7" s="23" t="s">
        <v>22</v>
      </c>
      <c r="C7" s="23" t="s">
        <v>23</v>
      </c>
      <c r="D7" s="27">
        <v>0.51100000000000001</v>
      </c>
      <c r="E7" s="24"/>
      <c r="F7" s="45">
        <f>G7/D7</f>
        <v>3.9122113502935418</v>
      </c>
      <c r="G7" s="25">
        <v>1.9991399999999999</v>
      </c>
      <c r="H7" s="43">
        <f>G7*20%</f>
        <v>0.39982800000000002</v>
      </c>
      <c r="I7" s="43">
        <f>G7+H7</f>
        <v>2.398968</v>
      </c>
    </row>
    <row r="8" spans="1:12" s="40" customFormat="1" ht="42.75" hidden="1" customHeight="1" thickBot="1" x14ac:dyDescent="0.35">
      <c r="A8" s="38" t="s">
        <v>30</v>
      </c>
      <c r="B8" s="39" t="s">
        <v>22</v>
      </c>
      <c r="C8" s="39" t="s">
        <v>23</v>
      </c>
      <c r="D8" s="33">
        <v>0</v>
      </c>
      <c r="E8" s="34"/>
      <c r="F8" s="46" t="e">
        <f t="shared" ref="F8" si="0">G8/D8</f>
        <v>#DIV/0!</v>
      </c>
      <c r="G8" s="35">
        <v>12.374470000000001</v>
      </c>
      <c r="H8" s="40" t="s">
        <v>27</v>
      </c>
    </row>
    <row r="9" spans="1:12" s="40" customFormat="1" ht="45.75" hidden="1" customHeight="1" thickBot="1" x14ac:dyDescent="0.35">
      <c r="A9" s="38" t="s">
        <v>30</v>
      </c>
      <c r="B9" s="39" t="s">
        <v>22</v>
      </c>
      <c r="C9" s="39" t="s">
        <v>23</v>
      </c>
      <c r="D9" s="33"/>
      <c r="E9" s="33">
        <v>0</v>
      </c>
      <c r="F9" s="46" t="e">
        <f>G9/E9</f>
        <v>#DIV/0!</v>
      </c>
      <c r="G9" s="35">
        <v>148.27414999999999</v>
      </c>
      <c r="H9" s="40" t="s">
        <v>27</v>
      </c>
    </row>
    <row r="10" spans="1:12" s="40" customFormat="1" ht="42.75" hidden="1" customHeight="1" thickBot="1" x14ac:dyDescent="0.35">
      <c r="A10" s="38" t="s">
        <v>21</v>
      </c>
      <c r="B10" s="39" t="s">
        <v>22</v>
      </c>
      <c r="C10" s="39" t="s">
        <v>23</v>
      </c>
      <c r="D10" s="33"/>
      <c r="E10" s="33"/>
      <c r="F10" s="42"/>
      <c r="G10" s="35"/>
      <c r="H10" s="40" t="s">
        <v>27</v>
      </c>
    </row>
    <row r="11" spans="1:12" s="40" customFormat="1" ht="43.5" hidden="1" customHeight="1" thickBot="1" x14ac:dyDescent="0.35">
      <c r="A11" s="38" t="s">
        <v>21</v>
      </c>
      <c r="B11" s="39" t="s">
        <v>22</v>
      </c>
      <c r="C11" s="39" t="s">
        <v>23</v>
      </c>
      <c r="D11" s="33"/>
      <c r="E11" s="33"/>
      <c r="F11" s="42"/>
      <c r="G11" s="35"/>
      <c r="H11" s="40" t="s">
        <v>27</v>
      </c>
    </row>
    <row r="12" spans="1:12" x14ac:dyDescent="0.3">
      <c r="A12" s="1" t="s">
        <v>1</v>
      </c>
      <c r="B12" s="1" t="s">
        <v>7</v>
      </c>
      <c r="G12" s="31"/>
    </row>
    <row r="13" spans="1:12" x14ac:dyDescent="0.3">
      <c r="G13" s="41"/>
      <c r="J13" s="36"/>
      <c r="L13" s="3"/>
    </row>
    <row r="14" spans="1:12" hidden="1" x14ac:dyDescent="0.3">
      <c r="G14" s="30">
        <f>'апрель 2024 '!G15+'июль  2024 '!G6+'июль  2024 '!G7</f>
        <v>19217.061759999997</v>
      </c>
      <c r="J14" s="3"/>
      <c r="L14" s="3"/>
    </row>
    <row r="15" spans="1:12" hidden="1" x14ac:dyDescent="0.3">
      <c r="F15" s="26"/>
      <c r="G15" s="32">
        <f>'январь  2024'!D6+'январь  2024'!D7+'февраль  2024 '!D6+'февраль  2024 '!D7+'март 2024 '!D6+'март 2024 '!D7+'апрель 2024 '!D6+'апрель 2024 '!D7+'июль  2024 '!D6+'июль  2024 '!D7</f>
        <v>5797.036000000001</v>
      </c>
      <c r="J15" s="30"/>
      <c r="K15" s="31"/>
    </row>
    <row r="16" spans="1:12" x14ac:dyDescent="0.3">
      <c r="G16" s="47">
        <f>G6+G7+'январь  2024'!G6+'январь  2024'!G7+'февраль  2024 '!G6+'февраль  2024 '!G7</f>
        <v>11457.48841</v>
      </c>
      <c r="J16" s="31"/>
    </row>
    <row r="17" spans="4:10" x14ac:dyDescent="0.3">
      <c r="D17" s="31"/>
      <c r="F17" s="43">
        <f>'июнь  2024 '!F18+G6+G7+'август 2024  '!G6+'август 2024  '!G7+'сентябрь 2024  '!G6+'сентябрь 2024  '!G7</f>
        <v>32212.455150000002</v>
      </c>
      <c r="G17" s="29"/>
    </row>
    <row r="18" spans="4:10" x14ac:dyDescent="0.3">
      <c r="F18" s="49">
        <f>'июнь  2024 '!F19+D6+D7+'август 2024  '!D6+'август 2024  '!D7+'сентябрь 2024  '!D6+'сентябрь 2024  '!D7</f>
        <v>9696.5349999999999</v>
      </c>
      <c r="G18" s="26"/>
      <c r="J18" s="31"/>
    </row>
    <row r="19" spans="4:10" x14ac:dyDescent="0.3">
      <c r="F19" s="30"/>
      <c r="G19" s="32"/>
      <c r="J19" s="31"/>
    </row>
    <row r="20" spans="4:10" x14ac:dyDescent="0.3">
      <c r="G20" s="31"/>
      <c r="J20" s="37"/>
    </row>
    <row r="22" spans="4:10" x14ac:dyDescent="0.3">
      <c r="G22" s="31"/>
    </row>
    <row r="24" spans="4:10" x14ac:dyDescent="0.3">
      <c r="J24" s="31"/>
    </row>
  </sheetData>
  <mergeCells count="1">
    <mergeCell ref="A3:H3"/>
  </mergeCells>
  <pageMargins left="0.7" right="0.7" top="0.75" bottom="0.75" header="0.3" footer="0.3"/>
  <pageSetup paperSize="9" scale="48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zoomScaleNormal="100" zoomScaleSheetLayoutView="80" workbookViewId="0">
      <selection activeCell="E16" sqref="E16:G27"/>
    </sheetView>
  </sheetViews>
  <sheetFormatPr defaultRowHeight="16.5" x14ac:dyDescent="0.3"/>
  <cols>
    <col min="1" max="1" width="35" style="1" customWidth="1"/>
    <col min="2" max="2" width="32.7109375" style="1" customWidth="1"/>
    <col min="3" max="3" width="31.42578125" style="1" customWidth="1"/>
    <col min="4" max="4" width="24.28515625" style="1" customWidth="1"/>
    <col min="5" max="5" width="17.140625" style="1" customWidth="1"/>
    <col min="6" max="6" width="18.42578125" style="1" customWidth="1"/>
    <col min="7" max="7" width="22" style="1" customWidth="1"/>
    <col min="8" max="8" width="18.140625" style="1" hidden="1" customWidth="1"/>
    <col min="9" max="9" width="19.28515625" style="1" hidden="1" customWidth="1"/>
    <col min="10" max="10" width="16" style="1" hidden="1" customWidth="1"/>
    <col min="11" max="11" width="16.28515625" style="1" customWidth="1"/>
    <col min="12" max="16384" width="9.140625" style="1"/>
  </cols>
  <sheetData>
    <row r="1" spans="1:12" x14ac:dyDescent="0.3">
      <c r="A1" s="5" t="s">
        <v>10</v>
      </c>
      <c r="G1" s="2"/>
      <c r="H1" s="2" t="s">
        <v>6</v>
      </c>
    </row>
    <row r="3" spans="1:12" ht="75" customHeight="1" x14ac:dyDescent="0.3">
      <c r="A3" s="55" t="s">
        <v>36</v>
      </c>
      <c r="B3" s="55"/>
      <c r="C3" s="55"/>
      <c r="D3" s="55"/>
      <c r="E3" s="55"/>
      <c r="F3" s="55"/>
      <c r="G3" s="55"/>
      <c r="H3" s="55"/>
    </row>
    <row r="4" spans="1:12" ht="18.75" thickBot="1" x14ac:dyDescent="0.35">
      <c r="A4" s="20" t="s">
        <v>8</v>
      </c>
      <c r="B4" s="6"/>
      <c r="C4" s="6"/>
      <c r="D4" s="6"/>
      <c r="E4" s="6"/>
      <c r="F4" s="6"/>
      <c r="G4" s="6"/>
    </row>
    <row r="5" spans="1:12" ht="50.25" customHeight="1" x14ac:dyDescent="0.3">
      <c r="A5" s="17" t="s">
        <v>0</v>
      </c>
      <c r="B5" s="18" t="s">
        <v>2</v>
      </c>
      <c r="C5" s="18" t="s">
        <v>3</v>
      </c>
      <c r="D5" s="18" t="s">
        <v>24</v>
      </c>
      <c r="E5" s="18" t="s">
        <v>26</v>
      </c>
      <c r="F5" s="18" t="s">
        <v>9</v>
      </c>
      <c r="G5" s="19" t="s">
        <v>25</v>
      </c>
      <c r="J5" s="30"/>
    </row>
    <row r="6" spans="1:12" ht="35.25" customHeight="1" thickBot="1" x14ac:dyDescent="0.35">
      <c r="A6" s="11" t="s">
        <v>21</v>
      </c>
      <c r="B6" s="23" t="s">
        <v>22</v>
      </c>
      <c r="C6" s="23" t="s">
        <v>23</v>
      </c>
      <c r="D6" s="27">
        <v>953.48699999999997</v>
      </c>
      <c r="E6" s="24"/>
      <c r="F6" s="45">
        <f>G6/D6</f>
        <v>3.4201579990078526</v>
      </c>
      <c r="G6" s="25">
        <f>3261.07619</f>
        <v>3261.0761900000002</v>
      </c>
      <c r="H6" s="43">
        <f>G6*20%</f>
        <v>652.21523800000011</v>
      </c>
      <c r="I6" s="43">
        <f>G6+H6</f>
        <v>3913.2914280000005</v>
      </c>
    </row>
    <row r="7" spans="1:12" ht="42.75" customHeight="1" thickBot="1" x14ac:dyDescent="0.35">
      <c r="A7" s="11" t="s">
        <v>21</v>
      </c>
      <c r="B7" s="23" t="s">
        <v>22</v>
      </c>
      <c r="C7" s="23" t="s">
        <v>23</v>
      </c>
      <c r="D7" s="27">
        <v>0.44</v>
      </c>
      <c r="E7" s="24"/>
      <c r="F7" s="45">
        <f>G7/D7</f>
        <v>3.4201590909090909</v>
      </c>
      <c r="G7" s="25">
        <v>1.5048699999999999</v>
      </c>
      <c r="H7" s="43">
        <f>G7*20%</f>
        <v>0.30097400000000002</v>
      </c>
      <c r="I7" s="43">
        <f>G7+H7</f>
        <v>1.805844</v>
      </c>
    </row>
    <row r="8" spans="1:12" s="40" customFormat="1" ht="42.75" hidden="1" customHeight="1" thickBot="1" x14ac:dyDescent="0.35">
      <c r="A8" s="38" t="s">
        <v>30</v>
      </c>
      <c r="B8" s="39" t="s">
        <v>22</v>
      </c>
      <c r="C8" s="39" t="s">
        <v>23</v>
      </c>
      <c r="D8" s="33">
        <v>0</v>
      </c>
      <c r="E8" s="34"/>
      <c r="F8" s="46" t="e">
        <f t="shared" ref="F8" si="0">G8/D8</f>
        <v>#DIV/0!</v>
      </c>
      <c r="G8" s="35">
        <v>12.374470000000001</v>
      </c>
      <c r="H8" s="40" t="s">
        <v>27</v>
      </c>
    </row>
    <row r="9" spans="1:12" s="40" customFormat="1" ht="45.75" hidden="1" customHeight="1" thickBot="1" x14ac:dyDescent="0.35">
      <c r="A9" s="38" t="s">
        <v>30</v>
      </c>
      <c r="B9" s="39" t="s">
        <v>22</v>
      </c>
      <c r="C9" s="39" t="s">
        <v>23</v>
      </c>
      <c r="D9" s="33"/>
      <c r="E9" s="33">
        <v>0</v>
      </c>
      <c r="F9" s="46" t="e">
        <f>G9/E9</f>
        <v>#DIV/0!</v>
      </c>
      <c r="G9" s="35">
        <v>148.27414999999999</v>
      </c>
      <c r="H9" s="40" t="s">
        <v>27</v>
      </c>
    </row>
    <row r="10" spans="1:12" s="40" customFormat="1" ht="42.75" hidden="1" customHeight="1" thickBot="1" x14ac:dyDescent="0.35">
      <c r="A10" s="38" t="s">
        <v>21</v>
      </c>
      <c r="B10" s="39" t="s">
        <v>22</v>
      </c>
      <c r="C10" s="39" t="s">
        <v>23</v>
      </c>
      <c r="D10" s="33"/>
      <c r="E10" s="33"/>
      <c r="F10" s="42"/>
      <c r="G10" s="35"/>
      <c r="H10" s="40" t="s">
        <v>27</v>
      </c>
    </row>
    <row r="11" spans="1:12" s="40" customFormat="1" ht="43.5" hidden="1" customHeight="1" thickBot="1" x14ac:dyDescent="0.35">
      <c r="A11" s="38" t="s">
        <v>21</v>
      </c>
      <c r="B11" s="39" t="s">
        <v>22</v>
      </c>
      <c r="C11" s="39" t="s">
        <v>23</v>
      </c>
      <c r="D11" s="33"/>
      <c r="E11" s="33"/>
      <c r="F11" s="42"/>
      <c r="G11" s="35"/>
      <c r="H11" s="40" t="s">
        <v>27</v>
      </c>
    </row>
    <row r="12" spans="1:12" x14ac:dyDescent="0.3">
      <c r="A12" s="1" t="s">
        <v>1</v>
      </c>
      <c r="B12" s="1" t="s">
        <v>7</v>
      </c>
      <c r="G12" s="31"/>
    </row>
    <row r="13" spans="1:12" x14ac:dyDescent="0.3">
      <c r="G13" s="41"/>
      <c r="J13" s="36"/>
      <c r="L13" s="3"/>
    </row>
    <row r="14" spans="1:12" hidden="1" x14ac:dyDescent="0.3">
      <c r="G14" s="30">
        <f>'апрель 2024 '!G15+'август 2024  '!G6+'август 2024  '!G7</f>
        <v>18586.018599999999</v>
      </c>
      <c r="J14" s="3"/>
      <c r="L14" s="3"/>
    </row>
    <row r="15" spans="1:12" hidden="1" x14ac:dyDescent="0.3">
      <c r="F15" s="26"/>
      <c r="G15" s="32">
        <f>'январь  2024'!D6+'январь  2024'!D7+'февраль  2024 '!D6+'февраль  2024 '!D7+'март 2024 '!D6+'март 2024 '!D7+'апрель 2024 '!D6+'апрель 2024 '!D7+'август 2024  '!D6+'август 2024  '!D7</f>
        <v>5755.7160000000003</v>
      </c>
      <c r="J15" s="30"/>
      <c r="K15" s="31"/>
    </row>
    <row r="16" spans="1:12" x14ac:dyDescent="0.3">
      <c r="F16" s="50"/>
      <c r="G16" s="47">
        <f>G6+G7+'январь  2024'!G6+'январь  2024'!G7+'февраль  2024 '!G6+'февраль  2024 '!G7</f>
        <v>10826.445250000001</v>
      </c>
      <c r="J16" s="31"/>
    </row>
    <row r="17" spans="4:10" x14ac:dyDescent="0.3">
      <c r="D17" s="31"/>
      <c r="F17" s="51">
        <f>'июнь  2024 '!F18+G6+G7+'июль  2024 '!G6+'июль  2024 '!G7</f>
        <v>28689.880470000004</v>
      </c>
      <c r="G17" s="29"/>
    </row>
    <row r="18" spans="4:10" x14ac:dyDescent="0.3">
      <c r="F18" s="52">
        <f>'июнь  2024 '!F19+D6+D7+'июль  2024 '!D6+'июль  2024 '!D7</f>
        <v>8739.7330000000002</v>
      </c>
      <c r="G18" s="26"/>
      <c r="J18" s="31"/>
    </row>
    <row r="19" spans="4:10" x14ac:dyDescent="0.3">
      <c r="F19" s="53"/>
      <c r="G19" s="32"/>
      <c r="J19" s="31"/>
    </row>
    <row r="20" spans="4:10" x14ac:dyDescent="0.3">
      <c r="G20" s="31"/>
      <c r="J20" s="37"/>
    </row>
    <row r="22" spans="4:10" x14ac:dyDescent="0.3">
      <c r="G22" s="31"/>
    </row>
    <row r="24" spans="4:10" x14ac:dyDescent="0.3">
      <c r="J24" s="31"/>
    </row>
  </sheetData>
  <mergeCells count="1">
    <mergeCell ref="A3:H3"/>
  </mergeCells>
  <pageMargins left="0.7" right="0.7" top="0.75" bottom="0.75" header="0.3" footer="0.3"/>
  <pageSetup paperSize="9" scale="48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zoomScaleNormal="100" zoomScaleSheetLayoutView="80" workbookViewId="0">
      <selection activeCell="G15" sqref="D15:G21"/>
    </sheetView>
  </sheetViews>
  <sheetFormatPr defaultRowHeight="16.5" x14ac:dyDescent="0.3"/>
  <cols>
    <col min="1" max="1" width="35" style="1" customWidth="1"/>
    <col min="2" max="2" width="32.7109375" style="1" customWidth="1"/>
    <col min="3" max="3" width="31.42578125" style="1" customWidth="1"/>
    <col min="4" max="4" width="24.28515625" style="1" customWidth="1"/>
    <col min="5" max="5" width="17.140625" style="1" customWidth="1"/>
    <col min="6" max="6" width="18.42578125" style="1" customWidth="1"/>
    <col min="7" max="7" width="22" style="1" customWidth="1"/>
    <col min="8" max="8" width="18.140625" style="1" hidden="1" customWidth="1"/>
    <col min="9" max="9" width="19.28515625" style="1" hidden="1" customWidth="1"/>
    <col min="10" max="10" width="16" style="1" hidden="1" customWidth="1"/>
    <col min="11" max="11" width="16.28515625" style="1" customWidth="1"/>
    <col min="12" max="16384" width="9.140625" style="1"/>
  </cols>
  <sheetData>
    <row r="1" spans="1:12" x14ac:dyDescent="0.3">
      <c r="A1" s="5" t="s">
        <v>10</v>
      </c>
      <c r="G1" s="2"/>
      <c r="H1" s="2" t="s">
        <v>6</v>
      </c>
    </row>
    <row r="3" spans="1:12" ht="75" customHeight="1" x14ac:dyDescent="0.3">
      <c r="A3" s="55" t="s">
        <v>37</v>
      </c>
      <c r="B3" s="55"/>
      <c r="C3" s="55"/>
      <c r="D3" s="55"/>
      <c r="E3" s="55"/>
      <c r="F3" s="55"/>
      <c r="G3" s="55"/>
      <c r="H3" s="55"/>
    </row>
    <row r="4" spans="1:12" ht="18.75" thickBot="1" x14ac:dyDescent="0.35">
      <c r="A4" s="20" t="s">
        <v>8</v>
      </c>
      <c r="B4" s="6"/>
      <c r="C4" s="6"/>
      <c r="D4" s="6"/>
      <c r="E4" s="6"/>
      <c r="F4" s="6"/>
      <c r="G4" s="6"/>
    </row>
    <row r="5" spans="1:12" ht="50.25" customHeight="1" x14ac:dyDescent="0.3">
      <c r="A5" s="17" t="s">
        <v>0</v>
      </c>
      <c r="B5" s="18" t="s">
        <v>2</v>
      </c>
      <c r="C5" s="18" t="s">
        <v>3</v>
      </c>
      <c r="D5" s="18" t="s">
        <v>24</v>
      </c>
      <c r="E5" s="18" t="s">
        <v>26</v>
      </c>
      <c r="F5" s="18" t="s">
        <v>9</v>
      </c>
      <c r="G5" s="19" t="s">
        <v>25</v>
      </c>
      <c r="J5" s="30"/>
    </row>
    <row r="6" spans="1:12" ht="35.25" customHeight="1" thickBot="1" x14ac:dyDescent="0.35">
      <c r="A6" s="11" t="s">
        <v>21</v>
      </c>
      <c r="B6" s="23" t="s">
        <v>22</v>
      </c>
      <c r="C6" s="23" t="s">
        <v>23</v>
      </c>
      <c r="D6" s="27">
        <v>956.36</v>
      </c>
      <c r="E6" s="24"/>
      <c r="F6" s="54">
        <f>G6/D6</f>
        <v>3.6816130013802337</v>
      </c>
      <c r="G6" s="25">
        <f>3520.94741</f>
        <v>3520.9474100000002</v>
      </c>
      <c r="H6" s="43">
        <f>G6*20%</f>
        <v>704.18948200000011</v>
      </c>
      <c r="I6" s="43">
        <f>G6+H6</f>
        <v>4225.1368920000004</v>
      </c>
    </row>
    <row r="7" spans="1:12" ht="42.75" customHeight="1" thickBot="1" x14ac:dyDescent="0.35">
      <c r="A7" s="11" t="s">
        <v>21</v>
      </c>
      <c r="B7" s="23" t="s">
        <v>22</v>
      </c>
      <c r="C7" s="23" t="s">
        <v>23</v>
      </c>
      <c r="D7" s="27">
        <v>0.442</v>
      </c>
      <c r="E7" s="24"/>
      <c r="F7" s="54">
        <f>G7/D7</f>
        <v>3.681606334841629</v>
      </c>
      <c r="G7" s="25">
        <v>1.62727</v>
      </c>
      <c r="H7" s="43">
        <f>G7*20%</f>
        <v>0.32545400000000002</v>
      </c>
      <c r="I7" s="43">
        <f>G7+H7</f>
        <v>1.9527239999999999</v>
      </c>
    </row>
    <row r="8" spans="1:12" s="40" customFormat="1" ht="42.75" customHeight="1" thickBot="1" x14ac:dyDescent="0.35">
      <c r="A8" s="38" t="s">
        <v>30</v>
      </c>
      <c r="B8" s="39" t="s">
        <v>22</v>
      </c>
      <c r="C8" s="39" t="s">
        <v>23</v>
      </c>
      <c r="D8" s="33">
        <v>142.97900000000001</v>
      </c>
      <c r="E8" s="34"/>
      <c r="F8" s="44">
        <f t="shared" ref="F8:F9" si="0">G8/D8</f>
        <v>0.18019296540051333</v>
      </c>
      <c r="G8" s="35">
        <v>25.763809999999999</v>
      </c>
      <c r="H8" s="40" t="s">
        <v>27</v>
      </c>
    </row>
    <row r="9" spans="1:12" s="40" customFormat="1" ht="43.5" customHeight="1" thickBot="1" x14ac:dyDescent="0.35">
      <c r="A9" s="38" t="s">
        <v>30</v>
      </c>
      <c r="B9" s="39" t="s">
        <v>22</v>
      </c>
      <c r="C9" s="39" t="s">
        <v>23</v>
      </c>
      <c r="D9" s="33">
        <v>67.346999999999994</v>
      </c>
      <c r="E9" s="33"/>
      <c r="F9" s="44">
        <f t="shared" si="0"/>
        <v>0.13026994520914073</v>
      </c>
      <c r="G9" s="35">
        <v>8.7732899999999994</v>
      </c>
      <c r="H9" s="40" t="s">
        <v>27</v>
      </c>
    </row>
    <row r="10" spans="1:12" s="40" customFormat="1" ht="45.75" customHeight="1" thickBot="1" x14ac:dyDescent="0.35">
      <c r="A10" s="38" t="s">
        <v>30</v>
      </c>
      <c r="B10" s="39" t="s">
        <v>22</v>
      </c>
      <c r="C10" s="39" t="s">
        <v>23</v>
      </c>
      <c r="D10" s="33"/>
      <c r="E10" s="33">
        <v>0.33800000000000002</v>
      </c>
      <c r="F10" s="44">
        <f>G10/E10</f>
        <v>282.9757100591716</v>
      </c>
      <c r="G10" s="35">
        <v>95.645790000000005</v>
      </c>
      <c r="H10" s="40" t="s">
        <v>27</v>
      </c>
    </row>
    <row r="11" spans="1:12" x14ac:dyDescent="0.3">
      <c r="A11" s="1" t="s">
        <v>1</v>
      </c>
      <c r="B11" s="1" t="s">
        <v>7</v>
      </c>
      <c r="G11" s="31"/>
    </row>
    <row r="12" spans="1:12" x14ac:dyDescent="0.3">
      <c r="G12" s="41"/>
      <c r="J12" s="36"/>
      <c r="L12" s="3"/>
    </row>
    <row r="13" spans="1:12" hidden="1" x14ac:dyDescent="0.3">
      <c r="G13" s="30">
        <f>'апрель 2024 '!G15+'сентябрь 2024  '!G6+'сентябрь 2024  '!G7</f>
        <v>18846.012220000001</v>
      </c>
      <c r="J13" s="3"/>
      <c r="L13" s="3"/>
    </row>
    <row r="14" spans="1:12" hidden="1" x14ac:dyDescent="0.3">
      <c r="F14" s="26"/>
      <c r="G14" s="32">
        <f>'январь  2024'!D6+'январь  2024'!D7+'февраль  2024 '!D6+'февраль  2024 '!D7+'март 2024 '!D6+'март 2024 '!D7+'апрель 2024 '!D6+'апрель 2024 '!D7+'сентябрь 2024  '!D6+'сентябрь 2024  '!D7</f>
        <v>5758.5910000000003</v>
      </c>
      <c r="J14" s="30"/>
      <c r="K14" s="31"/>
    </row>
    <row r="15" spans="1:12" x14ac:dyDescent="0.3">
      <c r="F15" s="50"/>
      <c r="G15" s="47">
        <f>G6+G7+'январь  2024'!G6+'январь  2024'!G7+'февраль  2024 '!G6+'февраль  2024 '!G7</f>
        <v>11086.43887</v>
      </c>
      <c r="J15" s="31"/>
    </row>
    <row r="16" spans="1:12" x14ac:dyDescent="0.3">
      <c r="D16" s="31"/>
      <c r="F16" s="51">
        <f>'июнь  2024 '!F18+G6+G7+'июль  2024 '!G6+'июль  2024 '!G7</f>
        <v>28949.874090000005</v>
      </c>
      <c r="G16" s="29"/>
    </row>
    <row r="17" spans="6:10" x14ac:dyDescent="0.3">
      <c r="F17" s="52">
        <f>'июнь  2024 '!F19+D6+D7+'июль  2024 '!D6+'июль  2024 '!D7</f>
        <v>8742.6080000000002</v>
      </c>
      <c r="G17" s="26"/>
      <c r="J17" s="31"/>
    </row>
    <row r="18" spans="6:10" x14ac:dyDescent="0.3">
      <c r="F18" s="53"/>
      <c r="G18" s="32"/>
      <c r="J18" s="31"/>
    </row>
    <row r="19" spans="6:10" x14ac:dyDescent="0.3">
      <c r="G19" s="31"/>
      <c r="J19" s="37"/>
    </row>
    <row r="21" spans="6:10" x14ac:dyDescent="0.3">
      <c r="G21" s="31"/>
    </row>
    <row r="23" spans="6:10" x14ac:dyDescent="0.3">
      <c r="J23" s="31"/>
    </row>
  </sheetData>
  <mergeCells count="1">
    <mergeCell ref="A3:H3"/>
  </mergeCells>
  <pageMargins left="0.7" right="0.7" top="0.75" bottom="0.75" header="0.3" footer="0.3"/>
  <pageSetup paperSize="9" scale="4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19</vt:i4>
      </vt:variant>
    </vt:vector>
  </HeadingPairs>
  <TitlesOfParts>
    <vt:vector size="19" baseType="lpstr">
      <vt:lpstr>январь  2024</vt:lpstr>
      <vt:lpstr>февраль  2024 </vt:lpstr>
      <vt:lpstr>март 2024 </vt:lpstr>
      <vt:lpstr>апрель 2024 </vt:lpstr>
      <vt:lpstr>май  2024 </vt:lpstr>
      <vt:lpstr>июнь  2024 </vt:lpstr>
      <vt:lpstr>июль  2024 </vt:lpstr>
      <vt:lpstr>август 2024  </vt:lpstr>
      <vt:lpstr>сентябрь 2024  </vt:lpstr>
      <vt:lpstr>октябрь 2024  </vt:lpstr>
      <vt:lpstr>ноябрь 2024 </vt:lpstr>
      <vt:lpstr>декабрь 2024 </vt:lpstr>
      <vt:lpstr>июнь 2015</vt:lpstr>
      <vt:lpstr>июль 2015</vt:lpstr>
      <vt:lpstr>август 2015</vt:lpstr>
      <vt:lpstr>сентябрь 2015</vt:lpstr>
      <vt:lpstr>октябрь 2015</vt:lpstr>
      <vt:lpstr>ноябрь 2015</vt:lpstr>
      <vt:lpstr>декабрь 2015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Рогалёва Н.В.</dc:creator>
  <cp:lastModifiedBy>Черепашкина Наталья Юрьевна</cp:lastModifiedBy>
  <cp:lastPrinted>2023-07-07T10:24:18Z</cp:lastPrinted>
  <dcterms:created xsi:type="dcterms:W3CDTF">2015-04-01T08:30:50Z</dcterms:created>
  <dcterms:modified xsi:type="dcterms:W3CDTF">2025-01-13T10:59:39Z</dcterms:modified>
</cp:coreProperties>
</file>