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0" windowWidth="25440" windowHeight="15720" tabRatio="783" activeTab="5"/>
  </bookViews>
  <sheets>
    <sheet name="январь  2026" sheetId="102" r:id="rId1"/>
    <sheet name="Февраль  2026" sheetId="103" r:id="rId2"/>
    <sheet name="Март 2026" sheetId="104" r:id="rId3"/>
    <sheet name="Аппрель 2026" sheetId="105" r:id="rId4"/>
    <sheet name="Май  2026" sheetId="106" r:id="rId5"/>
    <sheet name="Июнь  2026" sheetId="107" r:id="rId6"/>
    <sheet name="июнь 2015" sheetId="22" state="hidden" r:id="rId7"/>
    <sheet name="июль 2015" sheetId="23" state="hidden" r:id="rId8"/>
    <sheet name="август 2015" sheetId="24" state="hidden" r:id="rId9"/>
    <sheet name="сентябрь 2015" sheetId="25" state="hidden" r:id="rId10"/>
    <sheet name="октябрь 2015" sheetId="26" state="hidden" r:id="rId11"/>
    <sheet name="ноябрь 2015" sheetId="27" state="hidden" r:id="rId12"/>
    <sheet name="декабрь 2015" sheetId="28" state="hidden" r:id="rId13"/>
  </sheets>
  <externalReferences>
    <externalReference r:id="rId14"/>
    <externalReference r:id="rId15"/>
  </externalReferences>
  <calcPr calcId="145621"/>
</workbook>
</file>

<file path=xl/calcChain.xml><?xml version="1.0" encoding="utf-8"?>
<calcChain xmlns="http://schemas.openxmlformats.org/spreadsheetml/2006/main">
  <c r="G8" i="107" l="1"/>
  <c r="D8" i="107"/>
  <c r="D7" i="107" l="1"/>
  <c r="G9" i="107" l="1"/>
  <c r="E9" i="107"/>
  <c r="L7" i="107"/>
  <c r="H7" i="107"/>
  <c r="I7" i="107" s="1"/>
  <c r="F7" i="107"/>
  <c r="H6" i="107"/>
  <c r="I6" i="107" s="1"/>
  <c r="L7" i="106" l="1"/>
  <c r="K7" i="106"/>
  <c r="G8" i="106"/>
  <c r="G9" i="106"/>
  <c r="D8" i="106"/>
  <c r="E9" i="106"/>
  <c r="H7" i="106"/>
  <c r="I7" i="106" s="1"/>
  <c r="F7" i="106"/>
  <c r="H6" i="106"/>
  <c r="I6" i="106" s="1"/>
  <c r="F6" i="106"/>
  <c r="L13" i="106" l="1"/>
  <c r="H7" i="105"/>
  <c r="H6" i="105"/>
  <c r="L7" i="105" l="1"/>
  <c r="K7" i="105"/>
  <c r="I7" i="105" l="1"/>
  <c r="F7" i="105"/>
  <c r="I6" i="105"/>
  <c r="F6" i="105"/>
  <c r="L13" i="105" l="1"/>
  <c r="L13" i="104"/>
  <c r="L7" i="104" l="1"/>
  <c r="K7" i="104"/>
  <c r="H7" i="104"/>
  <c r="I7" i="104" s="1"/>
  <c r="F7" i="104"/>
  <c r="H6" i="104"/>
  <c r="I6" i="104" s="1"/>
  <c r="F6" i="104"/>
  <c r="H7" i="103" l="1"/>
  <c r="I7" i="103" s="1"/>
  <c r="F7" i="103"/>
  <c r="H6" i="103"/>
  <c r="I6" i="103" s="1"/>
  <c r="F6" i="103"/>
  <c r="H7" i="102" l="1"/>
  <c r="I7" i="102" s="1"/>
  <c r="F7" i="102"/>
  <c r="H6" i="102"/>
  <c r="I6" i="102" s="1"/>
  <c r="F6" i="102"/>
  <c r="E6" i="28" l="1"/>
  <c r="D6" i="28"/>
  <c r="E6" i="27"/>
  <c r="D6" i="27"/>
  <c r="E6" i="26"/>
  <c r="D6" i="26"/>
  <c r="E6" i="25"/>
  <c r="D6" i="25"/>
  <c r="E6" i="24"/>
  <c r="D6" i="24"/>
  <c r="E6" i="23"/>
  <c r="D6" i="23"/>
  <c r="E6" i="22"/>
  <c r="D6" i="22"/>
  <c r="F6" i="28" l="1"/>
  <c r="F6" i="22"/>
  <c r="F6" i="24"/>
  <c r="F6" i="26"/>
  <c r="F6" i="23"/>
  <c r="F6" i="25"/>
  <c r="F6" i="27"/>
  <c r="D6" i="107" l="1"/>
  <c r="F6" i="107" l="1"/>
  <c r="K7" i="107"/>
  <c r="L13" i="107" s="1"/>
</calcChain>
</file>

<file path=xl/sharedStrings.xml><?xml version="1.0" encoding="utf-8"?>
<sst xmlns="http://schemas.openxmlformats.org/spreadsheetml/2006/main" count="319" uniqueCount="35">
  <si>
    <t>Наименование филиала</t>
  </si>
  <si>
    <t>Срок размещения:</t>
  </si>
  <si>
    <t>№ договора, дата договора</t>
  </si>
  <si>
    <t>Контрагент по договору (Продавец)</t>
  </si>
  <si>
    <t>Объём потерь (млн. кВтч)</t>
  </si>
  <si>
    <t>Стоимость
(млн. рублей, без НДС)</t>
  </si>
  <si>
    <t xml:space="preserve"> п. 11 "м" ПП РФ № 24 от 21.01.2004  </t>
  </si>
  <si>
    <t>ежемесячно, до 25 числа месяца, следующего за расчетным</t>
  </si>
  <si>
    <t>для РСК</t>
  </si>
  <si>
    <t>Утвержденный тариф покупки (руб/кВтч)</t>
  </si>
  <si>
    <t>Форма 13</t>
  </si>
  <si>
    <t>договор №207-22 от 17.03.2015г.</t>
  </si>
  <si>
    <t>ООО "ЭкоСельЭнерго"</t>
  </si>
  <si>
    <t>"Оренбургэнерго"</t>
  </si>
  <si>
    <t xml:space="preserve"> Об объеме и стоимости электрической энергии (мощности), приобретенной по договорам купли-продажи (поставки) электрической энергии (мощности) в целях компенсации потерь электрической энергии, заключенным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ВИЭ, за июнь 2015 года.</t>
  </si>
  <si>
    <t xml:space="preserve"> Об объеме и стоимости электрической энергии (мощности), приобретенной по договорам купли-продажи (поставки) электрической энергии (мощности) в целях компенсации потерь электрической энергии, заключенным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ВИЭ, за июль 2015 года.</t>
  </si>
  <si>
    <t xml:space="preserve"> Об объеме и стоимости электрической энергии (мощности), приобретенной по договорам купли-продажи (поставки) электрической энергии (мощности) в целях компенсации потерь электрической энергии, заключенным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ВИЭ, за август  2015 года.</t>
  </si>
  <si>
    <t xml:space="preserve"> Об объеме и стоимости электрической энергии (мощности), приобретенной по договорам купли-продажи (поставки) электрической энергии (мощности) в целях компенсации потерь электрической энергии, заключенным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ВИЭ, за сентябрь  2015 года.</t>
  </si>
  <si>
    <t xml:space="preserve"> Об объеме и стоимости электрической энергии (мощности), приобретенной по договорам купли-продажи (поставки) электрической энергии (мощности) в целях компенсации потерь электрической энергии, заключенным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ВИЭ, за октябрь  2015 года.</t>
  </si>
  <si>
    <t xml:space="preserve"> Об объеме и стоимости электрической энергии (мощности), приобретенной по договорам купли-продажи (поставки) электрической энергии (мощности) в целях компенсации потерь электрической энергии, заключенным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ВИЭ, за ноябрь  2015 года.</t>
  </si>
  <si>
    <t xml:space="preserve"> Об объеме и стоимости электрической энергии (мощности), приобретенной по договорам купли-продажи (поставки) электрической энергии (мощности) в целях компенсации потерь электрической энергии, заключенным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ВИЭ, за декабрь  2015 года.</t>
  </si>
  <si>
    <t>АО "Самаранефтегаз"</t>
  </si>
  <si>
    <t>2015-Э/ДХ-СМ-1111/15-00468-010/3223114/3552Д от 22.01.2015</t>
  </si>
  <si>
    <t>ООО "РН-ЭНЕРГО"</t>
  </si>
  <si>
    <t>Объём потерь (тыс. кВтч)</t>
  </si>
  <si>
    <t>Стоимость
(тыс. рублей, без НДС)</t>
  </si>
  <si>
    <t>Объём потерь (МВт)</t>
  </si>
  <si>
    <t xml:space="preserve"> ОРЭ, по сетям ФСК</t>
  </si>
  <si>
    <t xml:space="preserve"> Об объеме и стоимости электрической энергии (мощности), приобретенной по договорам купли-продажи (поставки) электрической энергии (мощности) в целях компенсации потерь электрической энергии, заключенным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ВИЭ, за январь  2026 года.</t>
  </si>
  <si>
    <t xml:space="preserve"> Об объеме и стоимости электрической энергии (мощности), приобретенной по договорам купли-продажи (поставки) электрической энергии (мощности) в целях компенсации потерь электрической энергии, заключенным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ВИЭ, за февраль  2026 года.</t>
  </si>
  <si>
    <t xml:space="preserve"> Об объеме и стоимости электрической энергии (мощности), приобретенной по договорам купли-продажи (поставки) электрической энергии (мощности) в целях компенсации потерь электрической энергии, заключенным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ВИЭ, за март 2026 года.</t>
  </si>
  <si>
    <t>средний тариф за 1 кв</t>
  </si>
  <si>
    <t xml:space="preserve"> Об объеме и стоимости электрической энергии (мощности), приобретенной по договорам купли-продажи (поставки) электрической энергии (мощности) в целях компенсации потерь электрической энергии, заключенным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ВИЭ, за апрель 2026 года.</t>
  </si>
  <si>
    <t xml:space="preserve"> Об объеме и стоимости электрической энергии (мощности), приобретенной по договорам купли-продажи (поставки) электрической энергии (мощности) в целях компенсации потерь электрической энергии, заключенным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ВИЭ, за май  2026 года.</t>
  </si>
  <si>
    <t xml:space="preserve"> Об объеме и стоимости электрической энергии (мощности), приобретенной по договорам купли-продажи (поставки) электрической энергии (мощности) в целях компенсации потерь электрической энергии, заключенным с производителем электрической энергии (мощности) на розничном рынке электрической энергии, осуществляющим производство электрической энергии (мощности) на квалифицированных генерирующих объектах, функционирующих на основе использования ВИЭ, за июнь 2026 года.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</si>
</sst>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43" formatCode="_-* #,##0.00\ _₽_-;\-* #,##0.00\ _₽_-;_-* &quot;-&quot;??\ _₽_-;_-@_-"/>
    <numFmt numFmtId="164" formatCode="#,##0.0"/>
    <numFmt numFmtId="165" formatCode="_-* #,##0.000000\ _₽_-;\-* #,##0.000000\ _₽_-;_-* &quot;-&quot;??\ _₽_-;_-@_-"/>
    <numFmt numFmtId="166" formatCode="_-* #,##0.00000\ _₽_-;\-* #,##0.00000\ _₽_-;_-* &quot;-&quot;??\ _₽_-;_-@_-"/>
    <numFmt numFmtId="167" formatCode="0.00000"/>
    <numFmt numFmtId="168" formatCode="_-* #,##0.000\ _₽_-;\-* #,##0.000\ _₽_-;_-* &quot;-&quot;??\ _₽_-;_-@_-"/>
    <numFmt numFmtId="169" formatCode="0.000"/>
    <numFmt numFmtId="170" formatCode="_(* #,##0.0000000_);_(* \(#,##0.0000000\);_(* &quot;-&quot;??_);_(@_)"/>
    <numFmt numFmtId="171" formatCode="_-* #,##0.00000\ _₽_-;\-* #,##0.00000\ _₽_-;_-* &quot;-&quot;?????\ _₽_-;_-@_-"/>
    <numFmt numFmtId="172" formatCode="0.00000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theme="1"/>
      <name val="Calibri"/>
      <family val="2"/>
      <scheme val="minor"/>
    </font>
    <font>
      <sz val="11"/>
      <color theme="1"/>
      <name val="Arial Narrow"/>
      <family val="2"/>
      <charset val="204"/>
    </font>
    <font>
      <b/>
      <sz val="13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rgb="FFFF0000"/>
      <name val="Arial Narrow"/>
      <family val="2"/>
      <charset val="204"/>
    </font>
    <font>
      <sz val="11"/>
      <name val="Arial Narrow"/>
      <family val="2"/>
      <charset val="204"/>
    </font>
    <font>
      <sz val="12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5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2" fontId="3" fillId="0" borderId="0" xfId="0" applyNumberFormat="1" applyFont="1"/>
    <xf numFmtId="0" fontId="7" fillId="0" borderId="4" xfId="0" applyFont="1" applyBorder="1"/>
    <xf numFmtId="0" fontId="5" fillId="0" borderId="0" xfId="1" applyFont="1"/>
    <xf numFmtId="0" fontId="8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left" vertical="center"/>
    </xf>
    <xf numFmtId="49" fontId="3" fillId="0" borderId="6" xfId="0" applyNumberFormat="1" applyFont="1" applyBorder="1" applyAlignment="1">
      <alignment horizontal="left" vertical="center" wrapText="1"/>
    </xf>
    <xf numFmtId="164" fontId="7" fillId="0" borderId="6" xfId="0" applyNumberFormat="1" applyFont="1" applyFill="1" applyBorder="1" applyAlignment="1">
      <alignment horizontal="center" vertical="center"/>
    </xf>
    <xf numFmtId="164" fontId="7" fillId="0" borderId="3" xfId="0" applyNumberFormat="1" applyFont="1" applyFill="1" applyBorder="1" applyAlignment="1">
      <alignment horizontal="center" vertical="center"/>
    </xf>
    <xf numFmtId="0" fontId="7" fillId="0" borderId="2" xfId="0" applyFont="1" applyBorder="1"/>
    <xf numFmtId="0" fontId="3" fillId="0" borderId="5" xfId="0" applyFont="1" applyBorder="1" applyAlignment="1">
      <alignment horizontal="left" vertical="center"/>
    </xf>
    <xf numFmtId="49" fontId="3" fillId="0" borderId="5" xfId="0" applyNumberFormat="1" applyFont="1" applyBorder="1" applyAlignment="1">
      <alignment horizontal="left" vertical="center" wrapText="1"/>
    </xf>
    <xf numFmtId="164" fontId="7" fillId="0" borderId="5" xfId="0" applyNumberFormat="1" applyFont="1" applyBorder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/>
    </xf>
    <xf numFmtId="3" fontId="3" fillId="0" borderId="0" xfId="0" applyNumberFormat="1" applyFont="1"/>
    <xf numFmtId="0" fontId="6" fillId="0" borderId="7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8" fillId="0" borderId="0" xfId="0" applyFont="1" applyAlignment="1">
      <alignment horizontal="left" vertical="center" wrapText="1"/>
    </xf>
    <xf numFmtId="4" fontId="7" fillId="0" borderId="5" xfId="0" applyNumberFormat="1" applyFont="1" applyBorder="1" applyAlignment="1">
      <alignment horizontal="center" vertical="center"/>
    </xf>
    <xf numFmtId="4" fontId="7" fillId="0" borderId="6" xfId="0" applyNumberFormat="1" applyFont="1" applyFill="1" applyBorder="1" applyAlignment="1">
      <alignment horizontal="center" vertical="center"/>
    </xf>
    <xf numFmtId="0" fontId="7" fillId="0" borderId="5" xfId="0" applyFont="1" applyBorder="1" applyAlignment="1">
      <alignment horizontal="left" vertical="center" wrapText="1"/>
    </xf>
    <xf numFmtId="165" fontId="3" fillId="0" borderId="5" xfId="4" applyNumberFormat="1" applyFont="1" applyBorder="1" applyAlignment="1">
      <alignment horizontal="center" vertical="center"/>
    </xf>
    <xf numFmtId="166" fontId="7" fillId="0" borderId="1" xfId="4" applyNumberFormat="1" applyFont="1" applyBorder="1" applyAlignment="1">
      <alignment horizontal="center" vertical="center" wrapText="1"/>
    </xf>
    <xf numFmtId="165" fontId="3" fillId="0" borderId="0" xfId="0" applyNumberFormat="1" applyFont="1"/>
    <xf numFmtId="168" fontId="3" fillId="0" borderId="5" xfId="4" applyNumberFormat="1" applyFont="1" applyBorder="1" applyAlignment="1">
      <alignment horizontal="center" vertical="center"/>
    </xf>
    <xf numFmtId="43" fontId="3" fillId="0" borderId="0" xfId="0" applyNumberFormat="1" applyFont="1"/>
    <xf numFmtId="43" fontId="10" fillId="0" borderId="0" xfId="0" applyNumberFormat="1" applyFont="1"/>
    <xf numFmtId="168" fontId="3" fillId="0" borderId="0" xfId="0" applyNumberFormat="1" applyFont="1"/>
    <xf numFmtId="166" fontId="3" fillId="0" borderId="0" xfId="0" applyNumberFormat="1" applyFont="1"/>
    <xf numFmtId="168" fontId="10" fillId="0" borderId="0" xfId="0" applyNumberFormat="1" applyFont="1"/>
    <xf numFmtId="168" fontId="3" fillId="2" borderId="5" xfId="4" applyNumberFormat="1" applyFont="1" applyFill="1" applyBorder="1" applyAlignment="1">
      <alignment horizontal="center" vertical="center"/>
    </xf>
    <xf numFmtId="165" fontId="3" fillId="2" borderId="5" xfId="4" applyNumberFormat="1" applyFont="1" applyFill="1" applyBorder="1" applyAlignment="1">
      <alignment horizontal="center" vertical="center"/>
    </xf>
    <xf numFmtId="166" fontId="7" fillId="2" borderId="1" xfId="4" applyNumberFormat="1" applyFont="1" applyFill="1" applyBorder="1" applyAlignment="1">
      <alignment horizontal="center" vertical="center" wrapText="1"/>
    </xf>
    <xf numFmtId="169" fontId="3" fillId="0" borderId="0" xfId="0" applyNumberFormat="1" applyFont="1"/>
    <xf numFmtId="166" fontId="10" fillId="0" borderId="0" xfId="0" applyNumberFormat="1" applyFont="1"/>
    <xf numFmtId="0" fontId="7" fillId="2" borderId="2" xfId="0" applyFont="1" applyFill="1" applyBorder="1"/>
    <xf numFmtId="0" fontId="7" fillId="2" borderId="5" xfId="0" applyFont="1" applyFill="1" applyBorder="1" applyAlignment="1">
      <alignment horizontal="left" vertical="center" wrapText="1"/>
    </xf>
    <xf numFmtId="0" fontId="3" fillId="2" borderId="0" xfId="0" applyFont="1" applyFill="1"/>
    <xf numFmtId="170" fontId="3" fillId="0" borderId="0" xfId="0" applyNumberFormat="1" applyFont="1"/>
    <xf numFmtId="167" fontId="7" fillId="2" borderId="5" xfId="0" applyNumberFormat="1" applyFont="1" applyFill="1" applyBorder="1" applyAlignment="1">
      <alignment horizontal="center" vertical="center" wrapText="1"/>
    </xf>
    <xf numFmtId="171" fontId="3" fillId="0" borderId="0" xfId="0" applyNumberFormat="1" applyFont="1"/>
    <xf numFmtId="172" fontId="7" fillId="2" borderId="5" xfId="0" applyNumberFormat="1" applyFont="1" applyFill="1" applyBorder="1" applyAlignment="1">
      <alignment horizontal="center" vertical="center" wrapText="1"/>
    </xf>
    <xf numFmtId="167" fontId="7" fillId="0" borderId="5" xfId="0" applyNumberFormat="1" applyFont="1" applyBorder="1" applyAlignment="1">
      <alignment horizontal="center" vertical="center" wrapText="1"/>
    </xf>
    <xf numFmtId="168" fontId="10" fillId="3" borderId="0" xfId="0" applyNumberFormat="1" applyFont="1" applyFill="1"/>
    <xf numFmtId="166" fontId="10" fillId="3" borderId="0" xfId="0" applyNumberFormat="1" applyFont="1" applyFill="1"/>
    <xf numFmtId="0" fontId="10" fillId="0" borderId="0" xfId="0" applyFont="1"/>
    <xf numFmtId="172" fontId="7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8" fontId="11" fillId="0" borderId="5" xfId="4" applyNumberFormat="1" applyFont="1" applyBorder="1" applyAlignment="1">
      <alignment horizontal="center" vertical="center"/>
    </xf>
    <xf numFmtId="166" fontId="12" fillId="0" borderId="1" xfId="4" applyNumberFormat="1" applyFont="1" applyBorder="1" applyAlignment="1">
      <alignment horizontal="center" vertical="center" wrapText="1"/>
    </xf>
  </cellXfs>
  <cellStyles count="5">
    <cellStyle name="Обычный" xfId="0" builtinId="0"/>
    <cellStyle name="Обычный 2" xfId="1"/>
    <cellStyle name="Обычный 8" xfId="2"/>
    <cellStyle name="Процентный 3" xfId="3"/>
    <cellStyle name="Финансовый" xfId="4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herepashkinaNY/Documents/6.%20&#1057;&#1053;&#1043;/&#1057;&#1053;&#1043;%202026/&#1054;&#1058;&#1063;&#1045;&#1058;%20&#1055;&#1054;%20&#1057;&#1053;&#1043;_%20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%20&#1088;&#1077;&#1072;&#1083;&#1080;&#1079;&#1072;&#1094;&#1080;&#1080;%20&#1091;&#1089;&#1083;&#1091;&#1075;/%20&#1052;&#1056;&#1057;&#1050;%20&#1042;&#1086;&#1083;&#1075;&#1080;/&#1055;&#1083;&#1072;&#1085;%202015/&#1092;&#1072;&#1082;&#1090;%20&#1055;&#1086;&#1090;&#1077;&#1088;&#1080;%202015&#1075;.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Январь"/>
      <sheetName val="Февраль"/>
      <sheetName val="Март"/>
      <sheetName val="Апрель"/>
      <sheetName val="Май"/>
      <sheetName val="Июнь"/>
    </sheetNames>
    <sheetDataSet>
      <sheetData sheetId="0"/>
      <sheetData sheetId="1"/>
      <sheetData sheetId="2"/>
      <sheetData sheetId="3"/>
      <sheetData sheetId="4"/>
      <sheetData sheetId="5">
        <row r="20">
          <cell r="T20">
            <v>20</v>
          </cell>
        </row>
        <row r="34">
          <cell r="T34">
            <v>427</v>
          </cell>
        </row>
        <row r="156">
          <cell r="Q156">
            <v>788628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ПО_МРСК_ФСК"/>
      <sheetName val="сар"/>
      <sheetName val="сам "/>
      <sheetName val="ул"/>
      <sheetName val="ор"/>
      <sheetName val="чу"/>
      <sheetName val="пе"/>
      <sheetName val="мо"/>
      <sheetName val="СВОД"/>
      <sheetName val="сар (бух)"/>
      <sheetName val="сам (бух)"/>
      <sheetName val="ул (бух)"/>
      <sheetName val="ор (бух)"/>
      <sheetName val="пе (бух)"/>
      <sheetName val="чу (бух)"/>
      <sheetName val="мо (бух)"/>
      <sheetName val="СВОД (бух)"/>
      <sheetName val="Лист1"/>
      <sheetName val="Лист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53">
          <cell r="E153">
            <v>29.75</v>
          </cell>
          <cell r="I153">
            <v>33.460999999999999</v>
          </cell>
          <cell r="L153">
            <v>44.195</v>
          </cell>
          <cell r="M153">
            <v>26.056999999999999</v>
          </cell>
          <cell r="N153">
            <v>15.914999999999999</v>
          </cell>
          <cell r="Q153">
            <v>42.982999999999997</v>
          </cell>
          <cell r="R153">
            <v>50.79</v>
          </cell>
          <cell r="S153">
            <v>71.760999999999996</v>
          </cell>
        </row>
        <row r="177">
          <cell r="I177">
            <v>8050</v>
          </cell>
          <cell r="L177">
            <v>8050</v>
          </cell>
          <cell r="M177">
            <v>8050</v>
          </cell>
          <cell r="N177">
            <v>8050</v>
          </cell>
          <cell r="Q177">
            <v>8050</v>
          </cell>
          <cell r="R177">
            <v>8050</v>
          </cell>
          <cell r="S177">
            <v>8050</v>
          </cell>
        </row>
      </sheetData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Normal="100" zoomScaleSheetLayoutView="80" workbookViewId="0">
      <selection activeCell="D6" sqref="D6:D7"/>
    </sheetView>
  </sheetViews>
  <sheetFormatPr defaultRowHeight="16.5" x14ac:dyDescent="0.3"/>
  <cols>
    <col min="1" max="1" width="35" style="1" customWidth="1"/>
    <col min="2" max="2" width="32.7109375" style="1" customWidth="1"/>
    <col min="3" max="3" width="31.42578125" style="1" customWidth="1"/>
    <col min="4" max="4" width="24.28515625" style="1" customWidth="1"/>
    <col min="5" max="5" width="17.140625" style="1" customWidth="1"/>
    <col min="6" max="6" width="18.42578125" style="1" customWidth="1"/>
    <col min="7" max="7" width="22" style="1" customWidth="1"/>
    <col min="8" max="8" width="18.140625" style="1" hidden="1" customWidth="1"/>
    <col min="9" max="9" width="19.28515625" style="1" hidden="1" customWidth="1"/>
    <col min="10" max="10" width="16" style="1" hidden="1" customWidth="1"/>
    <col min="11" max="11" width="16.28515625" style="1" customWidth="1"/>
    <col min="12" max="16384" width="9.140625" style="1"/>
  </cols>
  <sheetData>
    <row r="1" spans="1:12" x14ac:dyDescent="0.3">
      <c r="A1" s="5" t="s">
        <v>10</v>
      </c>
      <c r="G1" s="2"/>
      <c r="H1" s="2" t="s">
        <v>6</v>
      </c>
    </row>
    <row r="3" spans="1:12" ht="75" customHeight="1" x14ac:dyDescent="0.3">
      <c r="A3" s="50" t="s">
        <v>28</v>
      </c>
      <c r="B3" s="50"/>
      <c r="C3" s="50"/>
      <c r="D3" s="50"/>
      <c r="E3" s="50"/>
      <c r="F3" s="50"/>
      <c r="G3" s="50"/>
      <c r="H3" s="50"/>
    </row>
    <row r="4" spans="1:12" ht="18.75" thickBot="1" x14ac:dyDescent="0.35">
      <c r="A4" s="20" t="s">
        <v>8</v>
      </c>
      <c r="B4" s="6"/>
      <c r="C4" s="6"/>
      <c r="D4" s="6"/>
      <c r="E4" s="6"/>
      <c r="F4" s="6"/>
      <c r="G4" s="6"/>
    </row>
    <row r="5" spans="1:12" ht="50.25" customHeight="1" x14ac:dyDescent="0.3">
      <c r="A5" s="17" t="s">
        <v>0</v>
      </c>
      <c r="B5" s="18" t="s">
        <v>2</v>
      </c>
      <c r="C5" s="18" t="s">
        <v>3</v>
      </c>
      <c r="D5" s="18" t="s">
        <v>24</v>
      </c>
      <c r="E5" s="18" t="s">
        <v>26</v>
      </c>
      <c r="F5" s="18" t="s">
        <v>9</v>
      </c>
      <c r="G5" s="19" t="s">
        <v>25</v>
      </c>
      <c r="J5" s="30"/>
    </row>
    <row r="6" spans="1:12" ht="35.25" customHeight="1" thickBot="1" x14ac:dyDescent="0.35">
      <c r="A6" s="11" t="s">
        <v>21</v>
      </c>
      <c r="B6" s="23" t="s">
        <v>22</v>
      </c>
      <c r="C6" s="23" t="s">
        <v>23</v>
      </c>
      <c r="D6" s="27">
        <v>1219.5329999999999</v>
      </c>
      <c r="E6" s="24"/>
      <c r="F6" s="45">
        <f>G6/D6</f>
        <v>3.8244380020876845</v>
      </c>
      <c r="G6" s="25">
        <v>4664.0283499999996</v>
      </c>
      <c r="H6" s="43">
        <f>G6*20%</f>
        <v>932.80566999999996</v>
      </c>
      <c r="I6" s="43">
        <f>G6+H6</f>
        <v>5596.8340199999993</v>
      </c>
    </row>
    <row r="7" spans="1:12" ht="42.75" customHeight="1" thickBot="1" x14ac:dyDescent="0.35">
      <c r="A7" s="11" t="s">
        <v>21</v>
      </c>
      <c r="B7" s="23" t="s">
        <v>22</v>
      </c>
      <c r="C7" s="23" t="s">
        <v>23</v>
      </c>
      <c r="D7" s="27">
        <v>0.69599999999999995</v>
      </c>
      <c r="E7" s="24"/>
      <c r="F7" s="45">
        <f>G7/D7</f>
        <v>3.824439655172414</v>
      </c>
      <c r="G7" s="25">
        <v>2.66181</v>
      </c>
      <c r="H7" s="43">
        <f>G7*20%</f>
        <v>0.532362</v>
      </c>
      <c r="I7" s="43">
        <f>G7+H7</f>
        <v>3.194172</v>
      </c>
    </row>
    <row r="8" spans="1:12" s="40" customFormat="1" ht="42.75" hidden="1" customHeight="1" thickBot="1" x14ac:dyDescent="0.35">
      <c r="A8" s="38" t="s">
        <v>21</v>
      </c>
      <c r="B8" s="39" t="s">
        <v>22</v>
      </c>
      <c r="C8" s="39" t="s">
        <v>23</v>
      </c>
      <c r="D8" s="33"/>
      <c r="E8" s="34"/>
      <c r="F8" s="44"/>
      <c r="G8" s="35"/>
      <c r="H8" s="40" t="s">
        <v>27</v>
      </c>
    </row>
    <row r="9" spans="1:12" s="40" customFormat="1" ht="42.75" hidden="1" customHeight="1" thickBot="1" x14ac:dyDescent="0.35">
      <c r="A9" s="38" t="s">
        <v>21</v>
      </c>
      <c r="B9" s="39" t="s">
        <v>22</v>
      </c>
      <c r="C9" s="39" t="s">
        <v>23</v>
      </c>
      <c r="D9" s="33"/>
      <c r="E9" s="34"/>
      <c r="F9" s="44"/>
      <c r="G9" s="35"/>
      <c r="H9" s="40" t="s">
        <v>27</v>
      </c>
    </row>
    <row r="10" spans="1:12" s="40" customFormat="1" ht="42.75" hidden="1" customHeight="1" thickBot="1" x14ac:dyDescent="0.35">
      <c r="A10" s="38" t="s">
        <v>21</v>
      </c>
      <c r="B10" s="39" t="s">
        <v>22</v>
      </c>
      <c r="C10" s="39" t="s">
        <v>23</v>
      </c>
      <c r="D10" s="33"/>
      <c r="E10" s="33"/>
      <c r="F10" s="42"/>
      <c r="G10" s="35"/>
      <c r="H10" s="40" t="s">
        <v>27</v>
      </c>
    </row>
    <row r="11" spans="1:12" s="40" customFormat="1" ht="43.5" hidden="1" customHeight="1" thickBot="1" x14ac:dyDescent="0.35">
      <c r="A11" s="38" t="s">
        <v>21</v>
      </c>
      <c r="B11" s="39" t="s">
        <v>22</v>
      </c>
      <c r="C11" s="39" t="s">
        <v>23</v>
      </c>
      <c r="D11" s="33"/>
      <c r="E11" s="33"/>
      <c r="F11" s="42"/>
      <c r="G11" s="35"/>
      <c r="H11" s="40" t="s">
        <v>27</v>
      </c>
    </row>
    <row r="12" spans="1:12" x14ac:dyDescent="0.3">
      <c r="A12" s="1" t="s">
        <v>1</v>
      </c>
      <c r="B12" s="1" t="s">
        <v>7</v>
      </c>
      <c r="G12" s="31"/>
    </row>
    <row r="13" spans="1:12" x14ac:dyDescent="0.3">
      <c r="G13" s="41"/>
      <c r="J13" s="36"/>
      <c r="L13" s="3"/>
    </row>
    <row r="14" spans="1:12" x14ac:dyDescent="0.3">
      <c r="G14" s="30"/>
      <c r="J14" s="3"/>
      <c r="L14" s="3"/>
    </row>
    <row r="15" spans="1:12" x14ac:dyDescent="0.3">
      <c r="F15" s="26"/>
      <c r="G15" s="30"/>
      <c r="J15" s="30"/>
      <c r="K15" s="31"/>
    </row>
    <row r="16" spans="1:12" x14ac:dyDescent="0.3">
      <c r="G16" s="30"/>
      <c r="J16" s="31"/>
    </row>
    <row r="17" spans="4:10" x14ac:dyDescent="0.3">
      <c r="D17" s="31"/>
      <c r="G17" s="29"/>
    </row>
    <row r="18" spans="4:10" x14ac:dyDescent="0.3">
      <c r="G18" s="26"/>
      <c r="J18" s="31"/>
    </row>
    <row r="19" spans="4:10" x14ac:dyDescent="0.3">
      <c r="F19" s="28"/>
      <c r="G19" s="32"/>
      <c r="J19" s="31"/>
    </row>
    <row r="20" spans="4:10" x14ac:dyDescent="0.3">
      <c r="G20" s="31"/>
      <c r="J20" s="37"/>
    </row>
    <row r="22" spans="4:10" x14ac:dyDescent="0.3">
      <c r="G22" s="31"/>
    </row>
    <row r="24" spans="4:10" x14ac:dyDescent="0.3">
      <c r="J24" s="31"/>
    </row>
  </sheetData>
  <mergeCells count="1">
    <mergeCell ref="A3:H3"/>
  </mergeCells>
  <pageMargins left="0.7" right="0.7" top="0.75" bottom="0.75" header="0.3" footer="0.3"/>
  <pageSetup paperSize="9" scale="4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view="pageBreakPreview" zoomScale="80" zoomScaleNormal="85" zoomScaleSheetLayoutView="80" workbookViewId="0">
      <selection activeCell="A4" sqref="A4"/>
    </sheetView>
  </sheetViews>
  <sheetFormatPr defaultRowHeight="16.5" x14ac:dyDescent="0.3"/>
  <cols>
    <col min="1" max="1" width="35" style="1" customWidth="1"/>
    <col min="2" max="2" width="31.28515625" style="1" customWidth="1"/>
    <col min="3" max="3" width="31.5703125" style="1" customWidth="1"/>
    <col min="4" max="4" width="24.28515625" style="1" customWidth="1"/>
    <col min="5" max="5" width="18.42578125" style="1" customWidth="1"/>
    <col min="6" max="6" width="20.5703125" style="1" customWidth="1"/>
    <col min="7" max="7" width="18.140625" style="1" customWidth="1"/>
    <col min="8" max="16384" width="9.140625" style="1"/>
  </cols>
  <sheetData>
    <row r="1" spans="1:11" x14ac:dyDescent="0.3">
      <c r="A1" s="5" t="s">
        <v>10</v>
      </c>
      <c r="F1" s="2"/>
      <c r="G1" s="2" t="s">
        <v>6</v>
      </c>
    </row>
    <row r="3" spans="1:11" ht="75" customHeight="1" x14ac:dyDescent="0.3">
      <c r="A3" s="50" t="s">
        <v>17</v>
      </c>
      <c r="B3" s="50"/>
      <c r="C3" s="50"/>
      <c r="D3" s="50"/>
      <c r="E3" s="50"/>
      <c r="F3" s="50"/>
      <c r="G3" s="50"/>
    </row>
    <row r="4" spans="1:11" ht="18.75" thickBot="1" x14ac:dyDescent="0.35">
      <c r="A4" s="20" t="s">
        <v>8</v>
      </c>
      <c r="B4" s="6"/>
      <c r="C4" s="6"/>
      <c r="D4" s="6"/>
      <c r="E4" s="6"/>
      <c r="F4" s="6"/>
    </row>
    <row r="5" spans="1:11" ht="50.25" customHeight="1" x14ac:dyDescent="0.3">
      <c r="A5" s="17" t="s">
        <v>0</v>
      </c>
      <c r="B5" s="18" t="s">
        <v>2</v>
      </c>
      <c r="C5" s="18" t="s">
        <v>3</v>
      </c>
      <c r="D5" s="18" t="s">
        <v>4</v>
      </c>
      <c r="E5" s="18" t="s">
        <v>9</v>
      </c>
      <c r="F5" s="19" t="s">
        <v>5</v>
      </c>
    </row>
    <row r="6" spans="1:11" ht="29.25" customHeight="1" thickBot="1" x14ac:dyDescent="0.35">
      <c r="A6" s="11" t="s">
        <v>13</v>
      </c>
      <c r="B6" s="12" t="s">
        <v>11</v>
      </c>
      <c r="C6" s="13" t="s">
        <v>12</v>
      </c>
      <c r="D6" s="21">
        <f>'[2]ор (бух)'!$N$153/1000</f>
        <v>1.5914999999999999E-2</v>
      </c>
      <c r="E6" s="14">
        <f>'[2]ор (бух)'!$N$177</f>
        <v>8050</v>
      </c>
      <c r="F6" s="15">
        <f t="shared" ref="F6" si="0">D6*E6/1000</f>
        <v>0.12811575</v>
      </c>
    </row>
    <row r="7" spans="1:11" ht="30" customHeight="1" x14ac:dyDescent="0.3">
      <c r="E7" s="16"/>
      <c r="F7" s="3"/>
      <c r="G7" s="3"/>
    </row>
    <row r="8" spans="1:11" x14ac:dyDescent="0.3">
      <c r="A8" s="1" t="s">
        <v>1</v>
      </c>
      <c r="B8" s="1" t="s">
        <v>7</v>
      </c>
    </row>
    <row r="9" spans="1:11" x14ac:dyDescent="0.3">
      <c r="I9" s="3"/>
      <c r="K9" s="3"/>
    </row>
    <row r="10" spans="1:11" x14ac:dyDescent="0.3">
      <c r="I10" s="3"/>
      <c r="K10" s="3"/>
    </row>
  </sheetData>
  <mergeCells count="1">
    <mergeCell ref="A3:G3"/>
  </mergeCells>
  <pageMargins left="0.7" right="0.7" top="0.75" bottom="0.75" header="0.3" footer="0.3"/>
  <pageSetup paperSize="9" scale="48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view="pageBreakPreview" zoomScale="80" zoomScaleNormal="85" zoomScaleSheetLayoutView="80" workbookViewId="0">
      <selection activeCell="A4" sqref="A4"/>
    </sheetView>
  </sheetViews>
  <sheetFormatPr defaultRowHeight="16.5" x14ac:dyDescent="0.3"/>
  <cols>
    <col min="1" max="1" width="35" style="1" customWidth="1"/>
    <col min="2" max="2" width="29.85546875" style="1" customWidth="1"/>
    <col min="3" max="3" width="27" style="1" customWidth="1"/>
    <col min="4" max="4" width="24.28515625" style="1" customWidth="1"/>
    <col min="5" max="5" width="18.42578125" style="1" customWidth="1"/>
    <col min="6" max="6" width="20.5703125" style="1" customWidth="1"/>
    <col min="7" max="7" width="18.140625" style="1" customWidth="1"/>
    <col min="8" max="16384" width="9.140625" style="1"/>
  </cols>
  <sheetData>
    <row r="1" spans="1:11" x14ac:dyDescent="0.3">
      <c r="A1" s="5" t="s">
        <v>10</v>
      </c>
      <c r="F1" s="2"/>
      <c r="G1" s="2" t="s">
        <v>6</v>
      </c>
    </row>
    <row r="3" spans="1:11" ht="75" customHeight="1" x14ac:dyDescent="0.3">
      <c r="A3" s="50" t="s">
        <v>18</v>
      </c>
      <c r="B3" s="50"/>
      <c r="C3" s="50"/>
      <c r="D3" s="50"/>
      <c r="E3" s="50"/>
      <c r="F3" s="50"/>
      <c r="G3" s="50"/>
    </row>
    <row r="4" spans="1:11" ht="18.75" thickBot="1" x14ac:dyDescent="0.35">
      <c r="A4" s="20" t="s">
        <v>8</v>
      </c>
      <c r="B4" s="6"/>
      <c r="C4" s="6"/>
      <c r="D4" s="6"/>
      <c r="E4" s="6"/>
      <c r="F4" s="6"/>
    </row>
    <row r="5" spans="1:11" ht="50.25" customHeight="1" x14ac:dyDescent="0.3">
      <c r="A5" s="17" t="s">
        <v>0</v>
      </c>
      <c r="B5" s="18" t="s">
        <v>2</v>
      </c>
      <c r="C5" s="18" t="s">
        <v>3</v>
      </c>
      <c r="D5" s="18" t="s">
        <v>4</v>
      </c>
      <c r="E5" s="18" t="s">
        <v>9</v>
      </c>
      <c r="F5" s="19" t="s">
        <v>5</v>
      </c>
    </row>
    <row r="6" spans="1:11" ht="29.25" customHeight="1" thickBot="1" x14ac:dyDescent="0.35">
      <c r="A6" s="11" t="s">
        <v>13</v>
      </c>
      <c r="B6" s="12" t="s">
        <v>11</v>
      </c>
      <c r="C6" s="13" t="s">
        <v>12</v>
      </c>
      <c r="D6" s="21">
        <f>'[2]ор (бух)'!$Q$153/1000</f>
        <v>4.2983E-2</v>
      </c>
      <c r="E6" s="14">
        <f>'[2]ор (бух)'!$Q$177</f>
        <v>8050</v>
      </c>
      <c r="F6" s="15">
        <f t="shared" ref="F6" si="0">D6*E6/1000</f>
        <v>0.34601314999999999</v>
      </c>
    </row>
    <row r="7" spans="1:11" ht="30" customHeight="1" x14ac:dyDescent="0.3">
      <c r="E7" s="16"/>
      <c r="F7" s="3"/>
      <c r="G7" s="3"/>
    </row>
    <row r="8" spans="1:11" x14ac:dyDescent="0.3">
      <c r="A8" s="1" t="s">
        <v>1</v>
      </c>
      <c r="B8" s="1" t="s">
        <v>7</v>
      </c>
    </row>
    <row r="9" spans="1:11" x14ac:dyDescent="0.3">
      <c r="I9" s="3"/>
      <c r="K9" s="3"/>
    </row>
    <row r="10" spans="1:11" x14ac:dyDescent="0.3">
      <c r="I10" s="3"/>
      <c r="K10" s="3"/>
    </row>
  </sheetData>
  <mergeCells count="1">
    <mergeCell ref="A3:G3"/>
  </mergeCells>
  <pageMargins left="0.7" right="0.7" top="0.75" bottom="0.75" header="0.3" footer="0.3"/>
  <pageSetup paperSize="9" scale="5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view="pageBreakPreview" zoomScale="80" zoomScaleNormal="85" zoomScaleSheetLayoutView="80" workbookViewId="0">
      <selection activeCell="F6" sqref="F6"/>
    </sheetView>
  </sheetViews>
  <sheetFormatPr defaultRowHeight="16.5" x14ac:dyDescent="0.3"/>
  <cols>
    <col min="1" max="1" width="35" style="1" customWidth="1"/>
    <col min="2" max="2" width="29.85546875" style="1" customWidth="1"/>
    <col min="3" max="3" width="27" style="1" customWidth="1"/>
    <col min="4" max="4" width="24.28515625" style="1" customWidth="1"/>
    <col min="5" max="5" width="18.42578125" style="1" customWidth="1"/>
    <col min="6" max="6" width="20.5703125" style="1" customWidth="1"/>
    <col min="7" max="7" width="18.140625" style="1" customWidth="1"/>
    <col min="8" max="16384" width="9.140625" style="1"/>
  </cols>
  <sheetData>
    <row r="1" spans="1:11" x14ac:dyDescent="0.3">
      <c r="A1" s="5" t="s">
        <v>10</v>
      </c>
      <c r="F1" s="2"/>
      <c r="G1" s="2" t="s">
        <v>6</v>
      </c>
    </row>
    <row r="3" spans="1:11" ht="75" customHeight="1" x14ac:dyDescent="0.3">
      <c r="A3" s="50" t="s">
        <v>19</v>
      </c>
      <c r="B3" s="50"/>
      <c r="C3" s="50"/>
      <c r="D3" s="50"/>
      <c r="E3" s="50"/>
      <c r="F3" s="50"/>
      <c r="G3" s="50"/>
    </row>
    <row r="4" spans="1:11" ht="18.75" thickBot="1" x14ac:dyDescent="0.35">
      <c r="A4" s="20" t="s">
        <v>8</v>
      </c>
      <c r="B4" s="6"/>
      <c r="C4" s="6"/>
      <c r="D4" s="6"/>
      <c r="E4" s="6"/>
      <c r="F4" s="6"/>
    </row>
    <row r="5" spans="1:11" ht="50.25" customHeight="1" x14ac:dyDescent="0.3">
      <c r="A5" s="17" t="s">
        <v>0</v>
      </c>
      <c r="B5" s="18" t="s">
        <v>2</v>
      </c>
      <c r="C5" s="18" t="s">
        <v>3</v>
      </c>
      <c r="D5" s="18" t="s">
        <v>4</v>
      </c>
      <c r="E5" s="18" t="s">
        <v>9</v>
      </c>
      <c r="F5" s="19" t="s">
        <v>5</v>
      </c>
    </row>
    <row r="6" spans="1:11" ht="29.25" customHeight="1" thickBot="1" x14ac:dyDescent="0.35">
      <c r="A6" s="11" t="s">
        <v>13</v>
      </c>
      <c r="B6" s="12" t="s">
        <v>11</v>
      </c>
      <c r="C6" s="13" t="s">
        <v>12</v>
      </c>
      <c r="D6" s="21">
        <f>'[2]ор (бух)'!$R$153/1000</f>
        <v>5.0790000000000002E-2</v>
      </c>
      <c r="E6" s="14">
        <f>'[2]ор (бух)'!$R$177</f>
        <v>8050</v>
      </c>
      <c r="F6" s="15">
        <f t="shared" ref="F6" si="0">D6*E6/1000</f>
        <v>0.40885950000000004</v>
      </c>
    </row>
    <row r="7" spans="1:11" ht="30" customHeight="1" x14ac:dyDescent="0.3">
      <c r="E7" s="16"/>
      <c r="F7" s="3"/>
      <c r="G7" s="3"/>
    </row>
    <row r="8" spans="1:11" x14ac:dyDescent="0.3">
      <c r="A8" s="1" t="s">
        <v>1</v>
      </c>
      <c r="B8" s="1" t="s">
        <v>7</v>
      </c>
    </row>
    <row r="9" spans="1:11" x14ac:dyDescent="0.3">
      <c r="I9" s="3"/>
      <c r="K9" s="3"/>
    </row>
    <row r="10" spans="1:11" x14ac:dyDescent="0.3">
      <c r="I10" s="3"/>
      <c r="K10" s="3"/>
    </row>
  </sheetData>
  <mergeCells count="1">
    <mergeCell ref="A3:G3"/>
  </mergeCells>
  <pageMargins left="0.7" right="0.7" top="0.75" bottom="0.75" header="0.3" footer="0.3"/>
  <pageSetup paperSize="9" scale="5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view="pageBreakPreview" zoomScale="80" zoomScaleNormal="85" zoomScaleSheetLayoutView="80" workbookViewId="0">
      <selection activeCell="F6" sqref="F6"/>
    </sheetView>
  </sheetViews>
  <sheetFormatPr defaultRowHeight="16.5" x14ac:dyDescent="0.3"/>
  <cols>
    <col min="1" max="1" width="35" style="1" customWidth="1"/>
    <col min="2" max="2" width="29.85546875" style="1" customWidth="1"/>
    <col min="3" max="3" width="27" style="1" customWidth="1"/>
    <col min="4" max="4" width="24.28515625" style="1" customWidth="1"/>
    <col min="5" max="5" width="18.42578125" style="1" customWidth="1"/>
    <col min="6" max="6" width="20.5703125" style="1" customWidth="1"/>
    <col min="7" max="7" width="18.140625" style="1" customWidth="1"/>
    <col min="8" max="16384" width="9.140625" style="1"/>
  </cols>
  <sheetData>
    <row r="1" spans="1:11" x14ac:dyDescent="0.3">
      <c r="A1" s="5" t="s">
        <v>10</v>
      </c>
      <c r="F1" s="2"/>
      <c r="G1" s="2" t="s">
        <v>6</v>
      </c>
    </row>
    <row r="3" spans="1:11" ht="75" customHeight="1" x14ac:dyDescent="0.3">
      <c r="A3" s="50" t="s">
        <v>20</v>
      </c>
      <c r="B3" s="50"/>
      <c r="C3" s="50"/>
      <c r="D3" s="50"/>
      <c r="E3" s="50"/>
      <c r="F3" s="50"/>
      <c r="G3" s="50"/>
    </row>
    <row r="4" spans="1:11" ht="18.75" thickBot="1" x14ac:dyDescent="0.35">
      <c r="A4" s="20" t="s">
        <v>8</v>
      </c>
      <c r="B4" s="6"/>
      <c r="C4" s="6"/>
      <c r="D4" s="6"/>
      <c r="E4" s="6"/>
      <c r="F4" s="6"/>
    </row>
    <row r="5" spans="1:11" ht="50.25" customHeight="1" x14ac:dyDescent="0.3">
      <c r="A5" s="17" t="s">
        <v>0</v>
      </c>
      <c r="B5" s="18" t="s">
        <v>2</v>
      </c>
      <c r="C5" s="18" t="s">
        <v>3</v>
      </c>
      <c r="D5" s="18" t="s">
        <v>4</v>
      </c>
      <c r="E5" s="18" t="s">
        <v>9</v>
      </c>
      <c r="F5" s="19" t="s">
        <v>5</v>
      </c>
    </row>
    <row r="6" spans="1:11" ht="29.25" customHeight="1" thickBot="1" x14ac:dyDescent="0.35">
      <c r="A6" s="11" t="s">
        <v>13</v>
      </c>
      <c r="B6" s="12" t="s">
        <v>11</v>
      </c>
      <c r="C6" s="13" t="s">
        <v>12</v>
      </c>
      <c r="D6" s="21">
        <f>'[2]ор (бух)'!$S$153/1000</f>
        <v>7.1760999999999991E-2</v>
      </c>
      <c r="E6" s="14">
        <f>'[2]ор (бух)'!$S$177</f>
        <v>8050</v>
      </c>
      <c r="F6" s="15">
        <f t="shared" ref="F6" si="0">D6*E6/1000</f>
        <v>0.57767604999999989</v>
      </c>
    </row>
    <row r="7" spans="1:11" ht="30" customHeight="1" x14ac:dyDescent="0.3">
      <c r="E7" s="16"/>
      <c r="F7" s="3"/>
      <c r="G7" s="3"/>
    </row>
    <row r="8" spans="1:11" x14ac:dyDescent="0.3">
      <c r="A8" s="1" t="s">
        <v>1</v>
      </c>
      <c r="B8" s="1" t="s">
        <v>7</v>
      </c>
    </row>
    <row r="9" spans="1:11" x14ac:dyDescent="0.3">
      <c r="I9" s="3"/>
      <c r="K9" s="3"/>
    </row>
    <row r="10" spans="1:11" x14ac:dyDescent="0.3">
      <c r="I10" s="3"/>
      <c r="K10" s="3"/>
    </row>
  </sheetData>
  <mergeCells count="1">
    <mergeCell ref="A3:G3"/>
  </mergeCells>
  <pageMargins left="0.7" right="0.7" top="0.75" bottom="0.75" header="0.3" footer="0.3"/>
  <pageSetup paperSize="9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zoomScaleNormal="100" zoomScaleSheetLayoutView="80" workbookViewId="0">
      <selection activeCell="K7" sqref="K7:N12"/>
    </sheetView>
  </sheetViews>
  <sheetFormatPr defaultRowHeight="16.5" x14ac:dyDescent="0.3"/>
  <cols>
    <col min="1" max="1" width="35" style="1" customWidth="1"/>
    <col min="2" max="2" width="32.7109375" style="1" customWidth="1"/>
    <col min="3" max="3" width="31.42578125" style="1" customWidth="1"/>
    <col min="4" max="4" width="24.28515625" style="1" customWidth="1"/>
    <col min="5" max="5" width="17.140625" style="1" customWidth="1"/>
    <col min="6" max="6" width="18.42578125" style="1" customWidth="1"/>
    <col min="7" max="7" width="22" style="1" customWidth="1"/>
    <col min="8" max="8" width="18.140625" style="1" hidden="1" customWidth="1"/>
    <col min="9" max="9" width="19.28515625" style="1" hidden="1" customWidth="1"/>
    <col min="10" max="10" width="16" style="1" hidden="1" customWidth="1"/>
    <col min="11" max="11" width="16.28515625" style="1" customWidth="1"/>
    <col min="12" max="16384" width="9.140625" style="1"/>
  </cols>
  <sheetData>
    <row r="1" spans="1:12" x14ac:dyDescent="0.3">
      <c r="A1" s="5" t="s">
        <v>10</v>
      </c>
      <c r="G1" s="2"/>
      <c r="H1" s="2" t="s">
        <v>6</v>
      </c>
    </row>
    <row r="3" spans="1:12" ht="75" customHeight="1" x14ac:dyDescent="0.3">
      <c r="A3" s="50" t="s">
        <v>29</v>
      </c>
      <c r="B3" s="50"/>
      <c r="C3" s="50"/>
      <c r="D3" s="50"/>
      <c r="E3" s="50"/>
      <c r="F3" s="50"/>
      <c r="G3" s="50"/>
      <c r="H3" s="50"/>
    </row>
    <row r="4" spans="1:12" ht="18.75" thickBot="1" x14ac:dyDescent="0.35">
      <c r="A4" s="20" t="s">
        <v>8</v>
      </c>
      <c r="B4" s="6"/>
      <c r="C4" s="6"/>
      <c r="D4" s="6"/>
      <c r="E4" s="6"/>
      <c r="F4" s="6"/>
      <c r="G4" s="6"/>
    </row>
    <row r="5" spans="1:12" ht="50.25" customHeight="1" x14ac:dyDescent="0.3">
      <c r="A5" s="17" t="s">
        <v>0</v>
      </c>
      <c r="B5" s="18" t="s">
        <v>2</v>
      </c>
      <c r="C5" s="18" t="s">
        <v>3</v>
      </c>
      <c r="D5" s="18" t="s">
        <v>24</v>
      </c>
      <c r="E5" s="18" t="s">
        <v>26</v>
      </c>
      <c r="F5" s="18" t="s">
        <v>9</v>
      </c>
      <c r="G5" s="19" t="s">
        <v>25</v>
      </c>
      <c r="J5" s="30"/>
    </row>
    <row r="6" spans="1:12" ht="35.25" customHeight="1" thickBot="1" x14ac:dyDescent="0.35">
      <c r="A6" s="11" t="s">
        <v>21</v>
      </c>
      <c r="B6" s="23" t="s">
        <v>22</v>
      </c>
      <c r="C6" s="23" t="s">
        <v>23</v>
      </c>
      <c r="D6" s="27">
        <v>1201.5530000000001</v>
      </c>
      <c r="E6" s="24"/>
      <c r="F6" s="45">
        <f>G6/D6</f>
        <v>3.7473130024226977</v>
      </c>
      <c r="G6" s="25">
        <v>4502.5951800000003</v>
      </c>
      <c r="H6" s="43">
        <f>G6*20%</f>
        <v>900.51903600000014</v>
      </c>
      <c r="I6" s="43">
        <f>G6+H6</f>
        <v>5403.1142159999999</v>
      </c>
    </row>
    <row r="7" spans="1:12" ht="42.75" customHeight="1" thickBot="1" x14ac:dyDescent="0.35">
      <c r="A7" s="11" t="s">
        <v>21</v>
      </c>
      <c r="B7" s="23" t="s">
        <v>22</v>
      </c>
      <c r="C7" s="23" t="s">
        <v>23</v>
      </c>
      <c r="D7" s="27">
        <v>0.60699999999999998</v>
      </c>
      <c r="E7" s="24"/>
      <c r="F7" s="45">
        <f>G7/D7</f>
        <v>3.7473146622734763</v>
      </c>
      <c r="G7" s="25">
        <v>2.2746200000000001</v>
      </c>
      <c r="H7" s="43">
        <f>G7*20%</f>
        <v>0.45492400000000005</v>
      </c>
      <c r="I7" s="43">
        <f>G7+H7</f>
        <v>2.7295440000000002</v>
      </c>
    </row>
    <row r="8" spans="1:12" s="40" customFormat="1" ht="42.75" hidden="1" customHeight="1" thickBot="1" x14ac:dyDescent="0.35">
      <c r="A8" s="38" t="s">
        <v>21</v>
      </c>
      <c r="B8" s="39" t="s">
        <v>22</v>
      </c>
      <c r="C8" s="39" t="s">
        <v>23</v>
      </c>
      <c r="D8" s="33"/>
      <c r="E8" s="34"/>
      <c r="F8" s="44"/>
      <c r="G8" s="35"/>
      <c r="H8" s="40" t="s">
        <v>27</v>
      </c>
    </row>
    <row r="9" spans="1:12" s="40" customFormat="1" ht="42.75" hidden="1" customHeight="1" thickBot="1" x14ac:dyDescent="0.35">
      <c r="A9" s="38" t="s">
        <v>21</v>
      </c>
      <c r="B9" s="39" t="s">
        <v>22</v>
      </c>
      <c r="C9" s="39" t="s">
        <v>23</v>
      </c>
      <c r="D9" s="33"/>
      <c r="E9" s="34"/>
      <c r="F9" s="44"/>
      <c r="G9" s="35"/>
      <c r="H9" s="40" t="s">
        <v>27</v>
      </c>
    </row>
    <row r="10" spans="1:12" s="40" customFormat="1" ht="42.75" hidden="1" customHeight="1" thickBot="1" x14ac:dyDescent="0.35">
      <c r="A10" s="38" t="s">
        <v>21</v>
      </c>
      <c r="B10" s="39" t="s">
        <v>22</v>
      </c>
      <c r="C10" s="39" t="s">
        <v>23</v>
      </c>
      <c r="D10" s="33"/>
      <c r="E10" s="33"/>
      <c r="F10" s="42"/>
      <c r="G10" s="35"/>
      <c r="H10" s="40" t="s">
        <v>27</v>
      </c>
    </row>
    <row r="11" spans="1:12" s="40" customFormat="1" ht="43.5" hidden="1" customHeight="1" thickBot="1" x14ac:dyDescent="0.35">
      <c r="A11" s="38" t="s">
        <v>21</v>
      </c>
      <c r="B11" s="39" t="s">
        <v>22</v>
      </c>
      <c r="C11" s="39" t="s">
        <v>23</v>
      </c>
      <c r="D11" s="33"/>
      <c r="E11" s="33"/>
      <c r="F11" s="42"/>
      <c r="G11" s="35"/>
      <c r="H11" s="40" t="s">
        <v>27</v>
      </c>
    </row>
    <row r="12" spans="1:12" x14ac:dyDescent="0.3">
      <c r="A12" s="1" t="s">
        <v>1</v>
      </c>
      <c r="B12" s="1" t="s">
        <v>7</v>
      </c>
      <c r="G12" s="31"/>
    </row>
    <row r="13" spans="1:12" x14ac:dyDescent="0.3">
      <c r="G13" s="41"/>
      <c r="J13" s="36"/>
      <c r="L13" s="3"/>
    </row>
    <row r="14" spans="1:12" x14ac:dyDescent="0.3">
      <c r="G14" s="30"/>
      <c r="J14" s="3"/>
      <c r="L14" s="3"/>
    </row>
    <row r="15" spans="1:12" x14ac:dyDescent="0.3">
      <c r="F15" s="26"/>
      <c r="G15" s="30"/>
      <c r="J15" s="30"/>
      <c r="K15" s="31"/>
    </row>
    <row r="16" spans="1:12" x14ac:dyDescent="0.3">
      <c r="G16" s="30"/>
      <c r="J16" s="31"/>
    </row>
    <row r="17" spans="4:10" x14ac:dyDescent="0.3">
      <c r="D17" s="31"/>
      <c r="G17" s="29"/>
    </row>
    <row r="18" spans="4:10" x14ac:dyDescent="0.3">
      <c r="G18" s="26"/>
      <c r="J18" s="31"/>
    </row>
    <row r="19" spans="4:10" x14ac:dyDescent="0.3">
      <c r="F19" s="28"/>
      <c r="G19" s="32"/>
      <c r="J19" s="31"/>
    </row>
    <row r="20" spans="4:10" x14ac:dyDescent="0.3">
      <c r="G20" s="31"/>
      <c r="J20" s="37"/>
    </row>
    <row r="22" spans="4:10" x14ac:dyDescent="0.3">
      <c r="G22" s="31"/>
    </row>
    <row r="24" spans="4:10" x14ac:dyDescent="0.3">
      <c r="J24" s="31"/>
    </row>
  </sheetData>
  <mergeCells count="1">
    <mergeCell ref="A3:H3"/>
  </mergeCells>
  <pageMargins left="0.7" right="0.7" top="0.75" bottom="0.75" header="0.3" footer="0.3"/>
  <pageSetup paperSize="9" scale="4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opLeftCell="B1" zoomScaleNormal="100" zoomScaleSheetLayoutView="80" workbookViewId="0">
      <selection activeCell="G6" sqref="G6:G7"/>
    </sheetView>
  </sheetViews>
  <sheetFormatPr defaultRowHeight="16.5" x14ac:dyDescent="0.3"/>
  <cols>
    <col min="1" max="1" width="35" style="1" customWidth="1"/>
    <col min="2" max="2" width="32.7109375" style="1" customWidth="1"/>
    <col min="3" max="3" width="31.42578125" style="1" customWidth="1"/>
    <col min="4" max="4" width="24.28515625" style="1" customWidth="1"/>
    <col min="5" max="5" width="17.140625" style="1" customWidth="1"/>
    <col min="6" max="6" width="18.42578125" style="1" customWidth="1"/>
    <col min="7" max="7" width="22" style="1" customWidth="1"/>
    <col min="8" max="8" width="18.140625" style="1" hidden="1" customWidth="1"/>
    <col min="9" max="9" width="19.28515625" style="1" hidden="1" customWidth="1"/>
    <col min="10" max="10" width="16" style="1" hidden="1" customWidth="1"/>
    <col min="11" max="11" width="16.28515625" style="1" customWidth="1"/>
    <col min="12" max="12" width="16.5703125" style="1" customWidth="1"/>
    <col min="13" max="16384" width="9.140625" style="1"/>
  </cols>
  <sheetData>
    <row r="1" spans="1:14" x14ac:dyDescent="0.3">
      <c r="A1" s="5" t="s">
        <v>10</v>
      </c>
      <c r="G1" s="2"/>
      <c r="H1" s="2" t="s">
        <v>6</v>
      </c>
    </row>
    <row r="3" spans="1:14" ht="75" customHeight="1" x14ac:dyDescent="0.3">
      <c r="A3" s="50" t="s">
        <v>30</v>
      </c>
      <c r="B3" s="50"/>
      <c r="C3" s="50"/>
      <c r="D3" s="50"/>
      <c r="E3" s="50"/>
      <c r="F3" s="50"/>
      <c r="G3" s="50"/>
      <c r="H3" s="50"/>
    </row>
    <row r="4" spans="1:14" ht="18.75" thickBot="1" x14ac:dyDescent="0.35">
      <c r="A4" s="20" t="s">
        <v>8</v>
      </c>
      <c r="B4" s="6"/>
      <c r="C4" s="6"/>
      <c r="D4" s="6"/>
      <c r="E4" s="6"/>
      <c r="F4" s="6"/>
      <c r="G4" s="6"/>
    </row>
    <row r="5" spans="1:14" ht="50.25" customHeight="1" x14ac:dyDescent="0.3">
      <c r="A5" s="17" t="s">
        <v>0</v>
      </c>
      <c r="B5" s="18" t="s">
        <v>2</v>
      </c>
      <c r="C5" s="18" t="s">
        <v>3</v>
      </c>
      <c r="D5" s="18" t="s">
        <v>24</v>
      </c>
      <c r="E5" s="18" t="s">
        <v>26</v>
      </c>
      <c r="F5" s="18" t="s">
        <v>9</v>
      </c>
      <c r="G5" s="19" t="s">
        <v>25</v>
      </c>
      <c r="J5" s="30"/>
    </row>
    <row r="6" spans="1:14" ht="35.25" customHeight="1" thickBot="1" x14ac:dyDescent="0.35">
      <c r="A6" s="11" t="s">
        <v>21</v>
      </c>
      <c r="B6" s="23" t="s">
        <v>22</v>
      </c>
      <c r="C6" s="23" t="s">
        <v>23</v>
      </c>
      <c r="D6" s="27">
        <v>1266.6569999999999</v>
      </c>
      <c r="E6" s="24"/>
      <c r="F6" s="45">
        <f>G6/D6</f>
        <v>4.6098090011739563</v>
      </c>
      <c r="G6" s="25">
        <v>5839.04684</v>
      </c>
      <c r="H6" s="43">
        <f>G6*20%</f>
        <v>1167.8093679999999</v>
      </c>
      <c r="I6" s="43">
        <f>G6+H6</f>
        <v>7006.8562080000002</v>
      </c>
    </row>
    <row r="7" spans="1:14" ht="42.75" customHeight="1" thickBot="1" x14ac:dyDescent="0.35">
      <c r="A7" s="11" t="s">
        <v>21</v>
      </c>
      <c r="B7" s="23" t="s">
        <v>22</v>
      </c>
      <c r="C7" s="23" t="s">
        <v>23</v>
      </c>
      <c r="D7" s="27">
        <v>0.53800000000000003</v>
      </c>
      <c r="E7" s="24"/>
      <c r="F7" s="45">
        <f>G7/D7</f>
        <v>4.6097955390334571</v>
      </c>
      <c r="G7" s="25">
        <v>2.48007</v>
      </c>
      <c r="H7" s="43">
        <f>G7*20%</f>
        <v>0.49601400000000001</v>
      </c>
      <c r="I7" s="43">
        <f>G7+H7</f>
        <v>2.9760840000000002</v>
      </c>
      <c r="K7" s="46">
        <f>'январь  2026'!D6+'январь  2026'!D7+'Февраль  2026'!D6+'Февраль  2026'!D7+'Март 2026'!D6+'Март 2026'!D7</f>
        <v>3689.5840000000003</v>
      </c>
      <c r="L7" s="47">
        <f>'январь  2026'!G6+'январь  2026'!G7+'Февраль  2026'!G6+'Февраль  2026'!G7+'Март 2026'!G6+'Март 2026'!G7</f>
        <v>15013.086869999997</v>
      </c>
      <c r="M7" s="48"/>
      <c r="N7" s="48"/>
    </row>
    <row r="8" spans="1:14" s="40" customFormat="1" ht="42.75" hidden="1" customHeight="1" thickBot="1" x14ac:dyDescent="0.35">
      <c r="A8" s="38" t="s">
        <v>21</v>
      </c>
      <c r="B8" s="39" t="s">
        <v>22</v>
      </c>
      <c r="C8" s="39" t="s">
        <v>23</v>
      </c>
      <c r="D8" s="33"/>
      <c r="E8" s="34"/>
      <c r="F8" s="44"/>
      <c r="G8" s="35"/>
      <c r="H8" s="40" t="s">
        <v>27</v>
      </c>
    </row>
    <row r="9" spans="1:14" s="40" customFormat="1" ht="42.75" hidden="1" customHeight="1" thickBot="1" x14ac:dyDescent="0.35">
      <c r="A9" s="38" t="s">
        <v>21</v>
      </c>
      <c r="B9" s="39" t="s">
        <v>22</v>
      </c>
      <c r="C9" s="39" t="s">
        <v>23</v>
      </c>
      <c r="D9" s="33"/>
      <c r="E9" s="34"/>
      <c r="F9" s="44"/>
      <c r="G9" s="35"/>
      <c r="H9" s="40" t="s">
        <v>27</v>
      </c>
    </row>
    <row r="10" spans="1:14" s="40" customFormat="1" ht="42.75" hidden="1" customHeight="1" thickBot="1" x14ac:dyDescent="0.35">
      <c r="A10" s="38" t="s">
        <v>21</v>
      </c>
      <c r="B10" s="39" t="s">
        <v>22</v>
      </c>
      <c r="C10" s="39" t="s">
        <v>23</v>
      </c>
      <c r="D10" s="33"/>
      <c r="E10" s="33"/>
      <c r="F10" s="42"/>
      <c r="G10" s="35"/>
      <c r="H10" s="40" t="s">
        <v>27</v>
      </c>
    </row>
    <row r="11" spans="1:14" s="40" customFormat="1" ht="43.5" hidden="1" customHeight="1" thickBot="1" x14ac:dyDescent="0.35">
      <c r="A11" s="38" t="s">
        <v>21</v>
      </c>
      <c r="B11" s="39" t="s">
        <v>22</v>
      </c>
      <c r="C11" s="39" t="s">
        <v>23</v>
      </c>
      <c r="D11" s="33"/>
      <c r="E11" s="33"/>
      <c r="F11" s="42"/>
      <c r="G11" s="35"/>
      <c r="H11" s="40" t="s">
        <v>27</v>
      </c>
    </row>
    <row r="12" spans="1:14" x14ac:dyDescent="0.3">
      <c r="A12" s="1" t="s">
        <v>1</v>
      </c>
      <c r="B12" s="1" t="s">
        <v>7</v>
      </c>
      <c r="G12" s="31"/>
    </row>
    <row r="13" spans="1:14" x14ac:dyDescent="0.3">
      <c r="G13" s="41"/>
      <c r="J13" s="36"/>
      <c r="L13" s="36">
        <f>L7/K7</f>
        <v>4.0690459601949698</v>
      </c>
      <c r="M13" s="1" t="s">
        <v>31</v>
      </c>
    </row>
    <row r="14" spans="1:14" x14ac:dyDescent="0.3">
      <c r="G14" s="30"/>
      <c r="J14" s="3"/>
      <c r="L14" s="3"/>
    </row>
    <row r="15" spans="1:14" x14ac:dyDescent="0.3">
      <c r="F15" s="26"/>
      <c r="G15" s="30"/>
      <c r="J15" s="30"/>
      <c r="K15" s="31"/>
    </row>
    <row r="16" spans="1:14" x14ac:dyDescent="0.3">
      <c r="G16" s="30"/>
      <c r="J16" s="31"/>
    </row>
    <row r="17" spans="4:10" x14ac:dyDescent="0.3">
      <c r="D17" s="31"/>
      <c r="G17" s="29"/>
    </row>
    <row r="18" spans="4:10" x14ac:dyDescent="0.3">
      <c r="G18" s="26"/>
      <c r="J18" s="31"/>
    </row>
    <row r="19" spans="4:10" x14ac:dyDescent="0.3">
      <c r="F19" s="28"/>
      <c r="G19" s="32"/>
      <c r="J19" s="31"/>
    </row>
    <row r="20" spans="4:10" x14ac:dyDescent="0.3">
      <c r="G20" s="31"/>
      <c r="J20" s="37"/>
    </row>
    <row r="22" spans="4:10" x14ac:dyDescent="0.3">
      <c r="G22" s="31"/>
    </row>
    <row r="24" spans="4:10" x14ac:dyDescent="0.3">
      <c r="J24" s="31"/>
    </row>
  </sheetData>
  <mergeCells count="1">
    <mergeCell ref="A3:H3"/>
  </mergeCells>
  <pageMargins left="0.7" right="0.7" top="0.75" bottom="0.75" header="0.3" footer="0.3"/>
  <pageSetup paperSize="9" scale="4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Normal="100" zoomScaleSheetLayoutView="80" workbookViewId="0">
      <selection activeCell="G6" sqref="G6:G7"/>
    </sheetView>
  </sheetViews>
  <sheetFormatPr defaultRowHeight="16.5" x14ac:dyDescent="0.3"/>
  <cols>
    <col min="1" max="1" width="35" style="1" customWidth="1"/>
    <col min="2" max="2" width="32.7109375" style="1" customWidth="1"/>
    <col min="3" max="3" width="31.42578125" style="1" customWidth="1"/>
    <col min="4" max="4" width="24.28515625" style="1" customWidth="1"/>
    <col min="5" max="5" width="17.140625" style="1" customWidth="1"/>
    <col min="6" max="6" width="18.42578125" style="1" customWidth="1"/>
    <col min="7" max="7" width="22" style="1" customWidth="1"/>
    <col min="8" max="8" width="18.140625" style="1" customWidth="1"/>
    <col min="9" max="9" width="19.28515625" style="1" customWidth="1"/>
    <col min="10" max="10" width="16" style="1" customWidth="1"/>
    <col min="11" max="11" width="16.28515625" style="1" customWidth="1"/>
    <col min="12" max="12" width="16.5703125" style="1" customWidth="1"/>
    <col min="13" max="14" width="9.140625" style="1" customWidth="1"/>
    <col min="15" max="16384" width="9.140625" style="1"/>
  </cols>
  <sheetData>
    <row r="1" spans="1:14" x14ac:dyDescent="0.3">
      <c r="A1" s="5" t="s">
        <v>10</v>
      </c>
      <c r="G1" s="2"/>
      <c r="H1" s="2" t="s">
        <v>6</v>
      </c>
    </row>
    <row r="3" spans="1:14" ht="75" customHeight="1" x14ac:dyDescent="0.3">
      <c r="A3" s="50" t="s">
        <v>32</v>
      </c>
      <c r="B3" s="50"/>
      <c r="C3" s="50"/>
      <c r="D3" s="50"/>
      <c r="E3" s="50"/>
      <c r="F3" s="50"/>
      <c r="G3" s="50"/>
      <c r="H3" s="50"/>
    </row>
    <row r="4" spans="1:14" ht="18.75" thickBot="1" x14ac:dyDescent="0.35">
      <c r="A4" s="20" t="s">
        <v>8</v>
      </c>
      <c r="B4" s="6"/>
      <c r="C4" s="6"/>
      <c r="D4" s="6"/>
      <c r="E4" s="6"/>
      <c r="F4" s="6"/>
      <c r="G4" s="6"/>
    </row>
    <row r="5" spans="1:14" ht="50.25" customHeight="1" x14ac:dyDescent="0.3">
      <c r="A5" s="17" t="s">
        <v>0</v>
      </c>
      <c r="B5" s="18" t="s">
        <v>2</v>
      </c>
      <c r="C5" s="18" t="s">
        <v>3</v>
      </c>
      <c r="D5" s="18" t="s">
        <v>24</v>
      </c>
      <c r="E5" s="18" t="s">
        <v>26</v>
      </c>
      <c r="F5" s="18" t="s">
        <v>9</v>
      </c>
      <c r="G5" s="19" t="s">
        <v>25</v>
      </c>
      <c r="J5" s="30"/>
    </row>
    <row r="6" spans="1:14" ht="35.25" customHeight="1" thickBot="1" x14ac:dyDescent="0.35">
      <c r="A6" s="11" t="s">
        <v>21</v>
      </c>
      <c r="B6" s="23" t="s">
        <v>22</v>
      </c>
      <c r="C6" s="23" t="s">
        <v>23</v>
      </c>
      <c r="D6" s="27">
        <v>1004.557</v>
      </c>
      <c r="E6" s="24"/>
      <c r="F6" s="49">
        <f>G6/D6</f>
        <v>4.2363269978707034</v>
      </c>
      <c r="G6" s="25">
        <v>4255.6319400000002</v>
      </c>
      <c r="H6" s="43">
        <f>G6*22%</f>
        <v>936.23902680000003</v>
      </c>
      <c r="I6" s="43">
        <f>G6+H6</f>
        <v>5191.8709668000001</v>
      </c>
    </row>
    <row r="7" spans="1:14" ht="42.75" customHeight="1" thickBot="1" x14ac:dyDescent="0.35">
      <c r="A7" s="11" t="s">
        <v>21</v>
      </c>
      <c r="B7" s="23" t="s">
        <v>22</v>
      </c>
      <c r="C7" s="23" t="s">
        <v>23</v>
      </c>
      <c r="D7" s="27">
        <v>0.51700000000000002</v>
      </c>
      <c r="E7" s="24"/>
      <c r="F7" s="49">
        <f>G7/D7</f>
        <v>4.2363249516441002</v>
      </c>
      <c r="G7" s="25">
        <v>2.1901799999999998</v>
      </c>
      <c r="H7" s="43">
        <f>G7*22%</f>
        <v>0.48183959999999998</v>
      </c>
      <c r="I7" s="43">
        <f>G7+H7</f>
        <v>2.6720195999999996</v>
      </c>
      <c r="K7" s="46">
        <f>'январь  2026'!D6+'январь  2026'!D7+'Февраль  2026'!D6+'Февраль  2026'!D7+'Аппрель 2026'!D6+'Аппрель 2026'!D7+'Март 2026'!D6+'Март 2026'!D7</f>
        <v>4694.6579999999994</v>
      </c>
      <c r="L7" s="47">
        <f>'январь  2026'!G6+'январь  2026'!G7+'Февраль  2026'!G6+'Февраль  2026'!G7+'Аппрель 2026'!G6+'Аппрель 2026'!G7+'Март 2026'!G6+'Март 2026'!G7</f>
        <v>19270.90899</v>
      </c>
      <c r="M7" s="48"/>
      <c r="N7" s="48"/>
    </row>
    <row r="8" spans="1:14" s="40" customFormat="1" ht="42.75" hidden="1" customHeight="1" thickBot="1" x14ac:dyDescent="0.35">
      <c r="A8" s="38" t="s">
        <v>21</v>
      </c>
      <c r="B8" s="39" t="s">
        <v>22</v>
      </c>
      <c r="C8" s="39" t="s">
        <v>23</v>
      </c>
      <c r="D8" s="33"/>
      <c r="E8" s="34"/>
      <c r="F8" s="44"/>
      <c r="G8" s="35"/>
      <c r="H8" s="40" t="s">
        <v>27</v>
      </c>
    </row>
    <row r="9" spans="1:14" s="40" customFormat="1" ht="42.75" hidden="1" customHeight="1" thickBot="1" x14ac:dyDescent="0.35">
      <c r="A9" s="38" t="s">
        <v>21</v>
      </c>
      <c r="B9" s="39" t="s">
        <v>22</v>
      </c>
      <c r="C9" s="39" t="s">
        <v>23</v>
      </c>
      <c r="D9" s="33"/>
      <c r="E9" s="34"/>
      <c r="F9" s="44"/>
      <c r="G9" s="35"/>
      <c r="H9" s="40" t="s">
        <v>27</v>
      </c>
    </row>
    <row r="10" spans="1:14" s="40" customFormat="1" ht="42.75" hidden="1" customHeight="1" thickBot="1" x14ac:dyDescent="0.35">
      <c r="A10" s="38" t="s">
        <v>21</v>
      </c>
      <c r="B10" s="39" t="s">
        <v>22</v>
      </c>
      <c r="C10" s="39" t="s">
        <v>23</v>
      </c>
      <c r="D10" s="33"/>
      <c r="E10" s="33"/>
      <c r="F10" s="42"/>
      <c r="G10" s="35"/>
      <c r="H10" s="40" t="s">
        <v>27</v>
      </c>
    </row>
    <row r="11" spans="1:14" s="40" customFormat="1" ht="43.5" hidden="1" customHeight="1" thickBot="1" x14ac:dyDescent="0.35">
      <c r="A11" s="38" t="s">
        <v>21</v>
      </c>
      <c r="B11" s="39" t="s">
        <v>22</v>
      </c>
      <c r="C11" s="39" t="s">
        <v>23</v>
      </c>
      <c r="D11" s="33"/>
      <c r="E11" s="33"/>
      <c r="F11" s="42"/>
      <c r="G11" s="35"/>
      <c r="H11" s="40" t="s">
        <v>27</v>
      </c>
    </row>
    <row r="12" spans="1:14" x14ac:dyDescent="0.3">
      <c r="A12" s="1" t="s">
        <v>1</v>
      </c>
      <c r="B12" s="1" t="s">
        <v>7</v>
      </c>
      <c r="G12" s="31"/>
    </row>
    <row r="13" spans="1:14" x14ac:dyDescent="0.3">
      <c r="G13" s="41"/>
      <c r="J13" s="36"/>
      <c r="L13" s="36">
        <f>L7/K7</f>
        <v>4.1048589673624791</v>
      </c>
      <c r="M13" s="1" t="s">
        <v>31</v>
      </c>
    </row>
    <row r="14" spans="1:14" x14ac:dyDescent="0.3">
      <c r="G14" s="30"/>
      <c r="J14" s="3"/>
      <c r="L14" s="3"/>
    </row>
    <row r="15" spans="1:14" x14ac:dyDescent="0.3">
      <c r="F15" s="26"/>
      <c r="G15" s="30"/>
      <c r="J15" s="30"/>
      <c r="K15" s="31"/>
    </row>
    <row r="16" spans="1:14" x14ac:dyDescent="0.3">
      <c r="G16" s="30"/>
      <c r="J16" s="31"/>
    </row>
    <row r="17" spans="4:10" x14ac:dyDescent="0.3">
      <c r="D17" s="31"/>
      <c r="G17" s="29"/>
    </row>
    <row r="18" spans="4:10" x14ac:dyDescent="0.3">
      <c r="G18" s="26"/>
      <c r="J18" s="31"/>
    </row>
    <row r="19" spans="4:10" x14ac:dyDescent="0.3">
      <c r="F19" s="28"/>
      <c r="G19" s="32"/>
      <c r="J19" s="31"/>
    </row>
    <row r="20" spans="4:10" x14ac:dyDescent="0.3">
      <c r="G20" s="31"/>
      <c r="J20" s="37"/>
    </row>
    <row r="22" spans="4:10" x14ac:dyDescent="0.3">
      <c r="G22" s="31"/>
    </row>
    <row r="24" spans="4:10" x14ac:dyDescent="0.3">
      <c r="J24" s="31"/>
    </row>
  </sheetData>
  <mergeCells count="1">
    <mergeCell ref="A3:H3"/>
  </mergeCells>
  <pageMargins left="0.7" right="0.7" top="0.75" bottom="0.75" header="0.3" footer="0.3"/>
  <pageSetup paperSize="9" scale="4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zoomScaleNormal="100" zoomScaleSheetLayoutView="80" workbookViewId="0">
      <selection activeCell="F20" sqref="F20"/>
    </sheetView>
  </sheetViews>
  <sheetFormatPr defaultRowHeight="16.5" x14ac:dyDescent="0.3"/>
  <cols>
    <col min="1" max="1" width="35" style="1" customWidth="1"/>
    <col min="2" max="2" width="32.7109375" style="1" customWidth="1"/>
    <col min="3" max="3" width="31.42578125" style="1" customWidth="1"/>
    <col min="4" max="4" width="24.28515625" style="1" customWidth="1"/>
    <col min="5" max="5" width="17.140625" style="1" customWidth="1"/>
    <col min="6" max="6" width="18.42578125" style="1" customWidth="1"/>
    <col min="7" max="7" width="22" style="1" customWidth="1"/>
    <col min="8" max="8" width="18.140625" style="1" hidden="1" customWidth="1"/>
    <col min="9" max="9" width="19.28515625" style="1" hidden="1" customWidth="1"/>
    <col min="10" max="10" width="16" style="1" hidden="1" customWidth="1"/>
    <col min="11" max="11" width="16.28515625" style="1" hidden="1" customWidth="1"/>
    <col min="12" max="12" width="16.5703125" style="1" hidden="1" customWidth="1"/>
    <col min="13" max="13" width="9.140625" style="1" hidden="1" customWidth="1"/>
    <col min="14" max="14" width="9.140625" style="1" customWidth="1"/>
    <col min="15" max="16384" width="9.140625" style="1"/>
  </cols>
  <sheetData>
    <row r="1" spans="1:14" x14ac:dyDescent="0.3">
      <c r="A1" s="5" t="s">
        <v>10</v>
      </c>
      <c r="G1" s="2"/>
      <c r="H1" s="2" t="s">
        <v>6</v>
      </c>
    </row>
    <row r="3" spans="1:14" ht="75" customHeight="1" x14ac:dyDescent="0.3">
      <c r="A3" s="50" t="s">
        <v>33</v>
      </c>
      <c r="B3" s="50"/>
      <c r="C3" s="50"/>
      <c r="D3" s="50"/>
      <c r="E3" s="50"/>
      <c r="F3" s="50"/>
      <c r="G3" s="50"/>
      <c r="H3" s="50"/>
    </row>
    <row r="4" spans="1:14" ht="18.75" thickBot="1" x14ac:dyDescent="0.35">
      <c r="A4" s="20" t="s">
        <v>8</v>
      </c>
      <c r="B4" s="6"/>
      <c r="C4" s="6"/>
      <c r="D4" s="6"/>
      <c r="E4" s="6"/>
      <c r="F4" s="6"/>
      <c r="G4" s="6"/>
    </row>
    <row r="5" spans="1:14" ht="50.25" customHeight="1" x14ac:dyDescent="0.3">
      <c r="A5" s="17" t="s">
        <v>0</v>
      </c>
      <c r="B5" s="18" t="s">
        <v>2</v>
      </c>
      <c r="C5" s="18" t="s">
        <v>3</v>
      </c>
      <c r="D5" s="18" t="s">
        <v>24</v>
      </c>
      <c r="E5" s="18" t="s">
        <v>26</v>
      </c>
      <c r="F5" s="18" t="s">
        <v>9</v>
      </c>
      <c r="G5" s="19" t="s">
        <v>25</v>
      </c>
      <c r="J5" s="30"/>
    </row>
    <row r="6" spans="1:14" ht="35.25" customHeight="1" thickBot="1" x14ac:dyDescent="0.35">
      <c r="A6" s="11" t="s">
        <v>21</v>
      </c>
      <c r="B6" s="23" t="s">
        <v>22</v>
      </c>
      <c r="C6" s="23" t="s">
        <v>23</v>
      </c>
      <c r="D6" s="27">
        <v>906.68499999999995</v>
      </c>
      <c r="E6" s="24"/>
      <c r="F6" s="49">
        <f>G6/D6</f>
        <v>3.9494289968401377</v>
      </c>
      <c r="G6" s="25">
        <v>3580.8880300000001</v>
      </c>
      <c r="H6" s="43">
        <f>G6*22%</f>
        <v>787.79536659999997</v>
      </c>
      <c r="I6" s="43">
        <f>G6+H6</f>
        <v>4368.6833966000004</v>
      </c>
    </row>
    <row r="7" spans="1:14" ht="42.75" customHeight="1" thickBot="1" x14ac:dyDescent="0.35">
      <c r="A7" s="11" t="s">
        <v>21</v>
      </c>
      <c r="B7" s="23" t="s">
        <v>22</v>
      </c>
      <c r="C7" s="23" t="s">
        <v>23</v>
      </c>
      <c r="D7" s="27">
        <v>0.47299999999999998</v>
      </c>
      <c r="E7" s="24"/>
      <c r="F7" s="49">
        <f>G7/D7</f>
        <v>3.9494291754756872</v>
      </c>
      <c r="G7" s="25">
        <v>1.86808</v>
      </c>
      <c r="H7" s="43">
        <f>G7*22%</f>
        <v>0.4109776</v>
      </c>
      <c r="I7" s="43">
        <f>G7+H7</f>
        <v>2.2790575999999998</v>
      </c>
      <c r="K7" s="46">
        <f>'январь  2026'!D6+'январь  2026'!D7+'Февраль  2026'!D6+'Февраль  2026'!D7+'Май  2026'!D6+'Май  2026'!D7+'Март 2026'!D6+'Март 2026'!D7+'Аппрель 2026'!D6+'Аппрель 2026'!D7</f>
        <v>5601.8159999999989</v>
      </c>
      <c r="L7" s="47">
        <f>'январь  2026'!G6+'январь  2026'!G7+'Февраль  2026'!G6+'Февраль  2026'!G7+'Май  2026'!G6+'Май  2026'!G7+'Март 2026'!G6+'Март 2026'!G7+'Аппрель 2026'!G6+'Аппрель 2026'!G7</f>
        <v>22853.665100000002</v>
      </c>
      <c r="M7" s="48"/>
      <c r="N7" s="48"/>
    </row>
    <row r="8" spans="1:14" s="40" customFormat="1" ht="42.75" customHeight="1" thickBot="1" x14ac:dyDescent="0.35">
      <c r="A8" s="38" t="s">
        <v>21</v>
      </c>
      <c r="B8" s="39" t="s">
        <v>22</v>
      </c>
      <c r="C8" s="39" t="s">
        <v>23</v>
      </c>
      <c r="D8" s="33">
        <f>16/1000</f>
        <v>1.6E-2</v>
      </c>
      <c r="E8" s="34"/>
      <c r="F8" s="44"/>
      <c r="G8" s="35">
        <f>0.16/1000</f>
        <v>1.6000000000000001E-4</v>
      </c>
      <c r="H8" s="40" t="s">
        <v>27</v>
      </c>
    </row>
    <row r="9" spans="1:14" s="40" customFormat="1" ht="42.75" customHeight="1" thickBot="1" x14ac:dyDescent="0.35">
      <c r="A9" s="38" t="s">
        <v>21</v>
      </c>
      <c r="B9" s="39" t="s">
        <v>22</v>
      </c>
      <c r="C9" s="39" t="s">
        <v>23</v>
      </c>
      <c r="D9" s="33"/>
      <c r="E9" s="33">
        <f>1/1000</f>
        <v>1E-3</v>
      </c>
      <c r="F9" s="44"/>
      <c r="G9" s="35">
        <f>322.59/1000</f>
        <v>0.32258999999999999</v>
      </c>
      <c r="H9" s="40" t="s">
        <v>27</v>
      </c>
    </row>
    <row r="10" spans="1:14" s="40" customFormat="1" ht="42.75" hidden="1" customHeight="1" thickBot="1" x14ac:dyDescent="0.35">
      <c r="A10" s="38" t="s">
        <v>21</v>
      </c>
      <c r="B10" s="39" t="s">
        <v>22</v>
      </c>
      <c r="C10" s="39" t="s">
        <v>23</v>
      </c>
      <c r="D10" s="33"/>
      <c r="E10" s="33"/>
      <c r="F10" s="42"/>
      <c r="G10" s="35"/>
      <c r="H10" s="40" t="s">
        <v>27</v>
      </c>
    </row>
    <row r="11" spans="1:14" s="40" customFormat="1" ht="43.5" hidden="1" customHeight="1" thickBot="1" x14ac:dyDescent="0.35">
      <c r="A11" s="38" t="s">
        <v>21</v>
      </c>
      <c r="B11" s="39" t="s">
        <v>22</v>
      </c>
      <c r="C11" s="39" t="s">
        <v>23</v>
      </c>
      <c r="D11" s="33"/>
      <c r="E11" s="33"/>
      <c r="F11" s="42"/>
      <c r="G11" s="35"/>
      <c r="H11" s="40" t="s">
        <v>27</v>
      </c>
    </row>
    <row r="12" spans="1:14" x14ac:dyDescent="0.3">
      <c r="A12" s="1" t="s">
        <v>1</v>
      </c>
      <c r="B12" s="1" t="s">
        <v>7</v>
      </c>
      <c r="G12" s="31"/>
    </row>
    <row r="13" spans="1:14" x14ac:dyDescent="0.3">
      <c r="G13" s="41"/>
      <c r="J13" s="36"/>
      <c r="L13" s="36">
        <f>L7/K7</f>
        <v>4.0796886402552328</v>
      </c>
      <c r="M13" s="1" t="s">
        <v>31</v>
      </c>
    </row>
    <row r="14" spans="1:14" x14ac:dyDescent="0.3">
      <c r="G14" s="30"/>
      <c r="J14" s="3"/>
      <c r="L14" s="3"/>
    </row>
    <row r="15" spans="1:14" x14ac:dyDescent="0.3">
      <c r="F15" s="26"/>
      <c r="G15" s="30"/>
      <c r="J15" s="30"/>
      <c r="K15" s="31"/>
    </row>
    <row r="16" spans="1:14" x14ac:dyDescent="0.3">
      <c r="G16" s="30"/>
      <c r="J16" s="31"/>
    </row>
    <row r="17" spans="4:10" x14ac:dyDescent="0.3">
      <c r="D17" s="31"/>
      <c r="G17" s="29"/>
    </row>
    <row r="18" spans="4:10" x14ac:dyDescent="0.3">
      <c r="G18" s="26"/>
      <c r="J18" s="31"/>
    </row>
    <row r="19" spans="4:10" x14ac:dyDescent="0.3">
      <c r="F19" s="28"/>
      <c r="G19" s="32"/>
      <c r="J19" s="31"/>
    </row>
    <row r="20" spans="4:10" x14ac:dyDescent="0.3">
      <c r="G20" s="31"/>
      <c r="J20" s="37"/>
    </row>
    <row r="22" spans="4:10" x14ac:dyDescent="0.3">
      <c r="G22" s="31"/>
    </row>
    <row r="24" spans="4:10" x14ac:dyDescent="0.3">
      <c r="J24" s="31"/>
    </row>
  </sheetData>
  <mergeCells count="1">
    <mergeCell ref="A3:H3"/>
  </mergeCells>
  <pageMargins left="0.7" right="0.7" top="0.75" bottom="0.75" header="0.3" footer="0.3"/>
  <pageSetup paperSize="9" scale="4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tabSelected="1" zoomScaleNormal="100" zoomScaleSheetLayoutView="80" workbookViewId="0">
      <selection activeCell="C18" sqref="C18"/>
    </sheetView>
  </sheetViews>
  <sheetFormatPr defaultRowHeight="16.5" x14ac:dyDescent="0.3"/>
  <cols>
    <col min="1" max="1" width="35" style="1" customWidth="1"/>
    <col min="2" max="2" width="32.7109375" style="1" customWidth="1"/>
    <col min="3" max="3" width="31.42578125" style="1" customWidth="1"/>
    <col min="4" max="4" width="24.28515625" style="1" customWidth="1"/>
    <col min="5" max="5" width="17.140625" style="1" customWidth="1"/>
    <col min="6" max="6" width="18.42578125" style="1" customWidth="1"/>
    <col min="7" max="7" width="22" style="1" customWidth="1"/>
    <col min="8" max="8" width="18.140625" style="1" hidden="1" customWidth="1"/>
    <col min="9" max="9" width="19.28515625" style="1" hidden="1" customWidth="1"/>
    <col min="10" max="10" width="16" style="1" hidden="1" customWidth="1"/>
    <col min="11" max="11" width="16.28515625" style="1" hidden="1" customWidth="1"/>
    <col min="12" max="12" width="16.5703125" style="1" hidden="1" customWidth="1"/>
    <col min="13" max="13" width="9.140625" style="1" hidden="1" customWidth="1"/>
    <col min="14" max="14" width="9.140625" style="1" customWidth="1"/>
    <col min="15" max="16384" width="9.140625" style="1"/>
  </cols>
  <sheetData>
    <row r="1" spans="1:14" x14ac:dyDescent="0.3">
      <c r="A1" s="5" t="s">
        <v>10</v>
      </c>
      <c r="G1" s="2"/>
      <c r="H1" s="2" t="s">
        <v>6</v>
      </c>
    </row>
    <row r="3" spans="1:14" ht="75" customHeight="1" x14ac:dyDescent="0.3">
      <c r="A3" s="50" t="s">
        <v>34</v>
      </c>
      <c r="B3" s="50"/>
      <c r="C3" s="50"/>
      <c r="D3" s="50"/>
      <c r="E3" s="50"/>
      <c r="F3" s="50"/>
      <c r="G3" s="50"/>
      <c r="H3" s="50"/>
    </row>
    <row r="4" spans="1:14" ht="18.75" thickBot="1" x14ac:dyDescent="0.35">
      <c r="A4" s="20" t="s">
        <v>8</v>
      </c>
      <c r="B4" s="6"/>
      <c r="C4" s="6"/>
      <c r="D4" s="6"/>
      <c r="E4" s="6"/>
      <c r="F4" s="6"/>
      <c r="G4" s="6"/>
    </row>
    <row r="5" spans="1:14" ht="50.25" customHeight="1" x14ac:dyDescent="0.3">
      <c r="A5" s="17" t="s">
        <v>0</v>
      </c>
      <c r="B5" s="18" t="s">
        <v>2</v>
      </c>
      <c r="C5" s="18" t="s">
        <v>3</v>
      </c>
      <c r="D5" s="18" t="s">
        <v>24</v>
      </c>
      <c r="E5" s="18" t="s">
        <v>26</v>
      </c>
      <c r="F5" s="18" t="s">
        <v>9</v>
      </c>
      <c r="G5" s="19" t="s">
        <v>25</v>
      </c>
      <c r="J5" s="30"/>
    </row>
    <row r="6" spans="1:14" ht="35.25" customHeight="1" thickBot="1" x14ac:dyDescent="0.35">
      <c r="A6" s="11" t="s">
        <v>21</v>
      </c>
      <c r="B6" s="23" t="s">
        <v>22</v>
      </c>
      <c r="C6" s="23" t="s">
        <v>23</v>
      </c>
      <c r="D6" s="51">
        <f>[1]Июнь!$Q$156/1000-D7</f>
        <v>788.18100000000004</v>
      </c>
      <c r="E6" s="24"/>
      <c r="F6" s="49">
        <f>G6/D6</f>
        <v>4.5684989995952705</v>
      </c>
      <c r="G6" s="52">
        <v>3600.80411</v>
      </c>
      <c r="H6" s="43">
        <f>G6*22%</f>
        <v>792.17690419999997</v>
      </c>
      <c r="I6" s="43">
        <f>G6+H6</f>
        <v>4392.9810141999997</v>
      </c>
    </row>
    <row r="7" spans="1:14" ht="42.75" customHeight="1" thickBot="1" x14ac:dyDescent="0.35">
      <c r="A7" s="11" t="s">
        <v>21</v>
      </c>
      <c r="B7" s="23" t="s">
        <v>22</v>
      </c>
      <c r="C7" s="23" t="s">
        <v>23</v>
      </c>
      <c r="D7" s="51">
        <f>([1]Июнь!$T$34+[1]Июнь!$T$20)/1000</f>
        <v>0.44700000000000001</v>
      </c>
      <c r="E7" s="24"/>
      <c r="F7" s="49">
        <f>G7/D7</f>
        <v>4.5685011185682329</v>
      </c>
      <c r="G7" s="52">
        <v>2.0421200000000002</v>
      </c>
      <c r="H7" s="43">
        <f>G7*22%</f>
        <v>0.44926640000000001</v>
      </c>
      <c r="I7" s="43">
        <f>G7+H7</f>
        <v>2.4913864000000001</v>
      </c>
      <c r="K7" s="46">
        <f>'январь  2026'!D6+'январь  2026'!D7+'Февраль  2026'!D6+'Февраль  2026'!D7+'Июнь  2026'!D6+'Июнь  2026'!D7+'Март 2026'!D6+'Март 2026'!D7+'Аппрель 2026'!D6+'Аппрель 2026'!D7</f>
        <v>5483.2859999999991</v>
      </c>
      <c r="L7" s="47">
        <f>'январь  2026'!G6+'январь  2026'!G7+'Февраль  2026'!G6+'Февраль  2026'!G7+'Июнь  2026'!G6+'Июнь  2026'!G7+'Март 2026'!G6+'Март 2026'!G7+'Аппрель 2026'!G6+'Аппрель 2026'!G7</f>
        <v>22873.755220000003</v>
      </c>
      <c r="M7" s="48"/>
      <c r="N7" s="48"/>
    </row>
    <row r="8" spans="1:14" s="40" customFormat="1" ht="42.75" customHeight="1" thickBot="1" x14ac:dyDescent="0.35">
      <c r="A8" s="38" t="s">
        <v>21</v>
      </c>
      <c r="B8" s="39" t="s">
        <v>22</v>
      </c>
      <c r="C8" s="39" t="s">
        <v>23</v>
      </c>
      <c r="D8" s="33">
        <f>845/1000</f>
        <v>0.84499999999999997</v>
      </c>
      <c r="E8" s="34"/>
      <c r="F8" s="44"/>
      <c r="G8" s="35">
        <f>8.45/1000</f>
        <v>8.4499999999999992E-3</v>
      </c>
      <c r="H8" s="40" t="s">
        <v>27</v>
      </c>
    </row>
    <row r="9" spans="1:14" s="40" customFormat="1" ht="42.75" customHeight="1" thickBot="1" x14ac:dyDescent="0.35">
      <c r="A9" s="38" t="s">
        <v>21</v>
      </c>
      <c r="B9" s="39" t="s">
        <v>22</v>
      </c>
      <c r="C9" s="39" t="s">
        <v>23</v>
      </c>
      <c r="D9" s="33"/>
      <c r="E9" s="33">
        <f>1/1000</f>
        <v>1E-3</v>
      </c>
      <c r="F9" s="44"/>
      <c r="G9" s="35">
        <f>322.59/1000</f>
        <v>0.32258999999999999</v>
      </c>
      <c r="H9" s="40" t="s">
        <v>27</v>
      </c>
    </row>
    <row r="10" spans="1:14" s="40" customFormat="1" ht="42.75" hidden="1" customHeight="1" thickBot="1" x14ac:dyDescent="0.35">
      <c r="A10" s="38" t="s">
        <v>21</v>
      </c>
      <c r="B10" s="39" t="s">
        <v>22</v>
      </c>
      <c r="C10" s="39" t="s">
        <v>23</v>
      </c>
      <c r="D10" s="33"/>
      <c r="E10" s="33"/>
      <c r="F10" s="42"/>
      <c r="G10" s="35"/>
      <c r="H10" s="40" t="s">
        <v>27</v>
      </c>
    </row>
    <row r="11" spans="1:14" s="40" customFormat="1" ht="43.5" hidden="1" customHeight="1" thickBot="1" x14ac:dyDescent="0.35">
      <c r="A11" s="38" t="s">
        <v>21</v>
      </c>
      <c r="B11" s="39" t="s">
        <v>22</v>
      </c>
      <c r="C11" s="39" t="s">
        <v>23</v>
      </c>
      <c r="D11" s="33"/>
      <c r="E11" s="33"/>
      <c r="F11" s="42"/>
      <c r="G11" s="35"/>
      <c r="H11" s="40" t="s">
        <v>27</v>
      </c>
    </row>
    <row r="12" spans="1:14" x14ac:dyDescent="0.3">
      <c r="A12" s="1" t="s">
        <v>1</v>
      </c>
      <c r="B12" s="1" t="s">
        <v>7</v>
      </c>
      <c r="G12" s="31"/>
    </row>
    <row r="13" spans="1:14" x14ac:dyDescent="0.3">
      <c r="G13" s="41"/>
      <c r="J13" s="36"/>
      <c r="L13" s="36">
        <f>L7/K7</f>
        <v>4.1715415209055315</v>
      </c>
      <c r="M13" s="1" t="s">
        <v>31</v>
      </c>
    </row>
    <row r="14" spans="1:14" x14ac:dyDescent="0.3">
      <c r="G14" s="30"/>
      <c r="J14" s="3"/>
      <c r="L14" s="3"/>
    </row>
    <row r="15" spans="1:14" x14ac:dyDescent="0.3">
      <c r="F15" s="26"/>
      <c r="G15" s="30"/>
      <c r="J15" s="30"/>
      <c r="K15" s="31"/>
    </row>
    <row r="16" spans="1:14" x14ac:dyDescent="0.3">
      <c r="G16" s="30"/>
      <c r="J16" s="31"/>
    </row>
    <row r="17" spans="4:10" x14ac:dyDescent="0.3">
      <c r="D17" s="31"/>
      <c r="G17" s="29"/>
    </row>
    <row r="18" spans="4:10" x14ac:dyDescent="0.3">
      <c r="G18" s="26"/>
      <c r="J18" s="31"/>
    </row>
    <row r="19" spans="4:10" x14ac:dyDescent="0.3">
      <c r="F19" s="28"/>
      <c r="G19" s="32"/>
      <c r="J19" s="31"/>
    </row>
    <row r="20" spans="4:10" x14ac:dyDescent="0.3">
      <c r="G20" s="31"/>
      <c r="J20" s="37"/>
    </row>
    <row r="22" spans="4:10" x14ac:dyDescent="0.3">
      <c r="G22" s="31"/>
    </row>
    <row r="24" spans="4:10" x14ac:dyDescent="0.3">
      <c r="J24" s="31"/>
    </row>
  </sheetData>
  <mergeCells count="1">
    <mergeCell ref="A3:H3"/>
  </mergeCells>
  <pageMargins left="0.7" right="0.7" top="0.75" bottom="0.75" header="0.3" footer="0.3"/>
  <pageSetup paperSize="9" scale="4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view="pageBreakPreview" zoomScale="80" zoomScaleNormal="85" zoomScaleSheetLayoutView="80" workbookViewId="0">
      <selection activeCell="A4" sqref="A4"/>
    </sheetView>
  </sheetViews>
  <sheetFormatPr defaultRowHeight="16.5" x14ac:dyDescent="0.3"/>
  <cols>
    <col min="1" max="1" width="35" style="1" customWidth="1"/>
    <col min="2" max="2" width="31.140625" style="1" customWidth="1"/>
    <col min="3" max="3" width="29" style="1" customWidth="1"/>
    <col min="4" max="4" width="24.28515625" style="1" customWidth="1"/>
    <col min="5" max="5" width="18.42578125" style="1" customWidth="1"/>
    <col min="6" max="6" width="20.5703125" style="1" customWidth="1"/>
    <col min="7" max="7" width="18.140625" style="1" customWidth="1"/>
    <col min="8" max="16384" width="9.140625" style="1"/>
  </cols>
  <sheetData>
    <row r="1" spans="1:11" x14ac:dyDescent="0.3">
      <c r="A1" s="5" t="s">
        <v>10</v>
      </c>
      <c r="F1" s="2"/>
      <c r="G1" s="2" t="s">
        <v>6</v>
      </c>
    </row>
    <row r="3" spans="1:11" ht="75" customHeight="1" x14ac:dyDescent="0.3">
      <c r="A3" s="50" t="s">
        <v>14</v>
      </c>
      <c r="B3" s="50"/>
      <c r="C3" s="50"/>
      <c r="D3" s="50"/>
      <c r="E3" s="50"/>
      <c r="F3" s="50"/>
      <c r="G3" s="50"/>
    </row>
    <row r="4" spans="1:11" ht="18.75" thickBot="1" x14ac:dyDescent="0.35">
      <c r="A4" s="20" t="s">
        <v>8</v>
      </c>
      <c r="B4" s="6"/>
      <c r="C4" s="6"/>
      <c r="D4" s="6"/>
      <c r="E4" s="6"/>
      <c r="F4" s="6"/>
    </row>
    <row r="5" spans="1:11" ht="50.25" customHeight="1" x14ac:dyDescent="0.3">
      <c r="A5" s="17" t="s">
        <v>0</v>
      </c>
      <c r="B5" s="18" t="s">
        <v>2</v>
      </c>
      <c r="C5" s="18" t="s">
        <v>3</v>
      </c>
      <c r="D5" s="18" t="s">
        <v>4</v>
      </c>
      <c r="E5" s="18" t="s">
        <v>9</v>
      </c>
      <c r="F5" s="19" t="s">
        <v>5</v>
      </c>
    </row>
    <row r="6" spans="1:11" ht="29.25" customHeight="1" x14ac:dyDescent="0.3">
      <c r="A6" s="4" t="s">
        <v>13</v>
      </c>
      <c r="B6" s="7" t="s">
        <v>11</v>
      </c>
      <c r="C6" s="8" t="s">
        <v>12</v>
      </c>
      <c r="D6" s="22">
        <f>'[2]ор (бух)'!$I$153/1000</f>
        <v>3.3460999999999998E-2</v>
      </c>
      <c r="E6" s="9">
        <f>'[2]ор (бух)'!$I$177</f>
        <v>8050</v>
      </c>
      <c r="F6" s="10">
        <f t="shared" ref="F6" si="0">D6*E6/1000</f>
        <v>0.26936104999999999</v>
      </c>
    </row>
    <row r="7" spans="1:11" ht="30" customHeight="1" x14ac:dyDescent="0.3">
      <c r="E7" s="16"/>
      <c r="F7" s="3"/>
      <c r="G7" s="3"/>
    </row>
    <row r="8" spans="1:11" x14ac:dyDescent="0.3">
      <c r="A8" s="1" t="s">
        <v>1</v>
      </c>
      <c r="B8" s="1" t="s">
        <v>7</v>
      </c>
    </row>
    <row r="9" spans="1:11" x14ac:dyDescent="0.3">
      <c r="I9" s="3"/>
      <c r="K9" s="3"/>
    </row>
    <row r="10" spans="1:11" x14ac:dyDescent="0.3">
      <c r="I10" s="3"/>
      <c r="K10" s="3"/>
    </row>
  </sheetData>
  <mergeCells count="1">
    <mergeCell ref="A3:G3"/>
  </mergeCells>
  <pageMargins left="0.7" right="0.7" top="0.75" bottom="0.75" header="0.3" footer="0.3"/>
  <pageSetup paperSize="9" scale="4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view="pageBreakPreview" zoomScale="80" zoomScaleNormal="85" zoomScaleSheetLayoutView="80" workbookViewId="0">
      <selection activeCell="A4" sqref="A4"/>
    </sheetView>
  </sheetViews>
  <sheetFormatPr defaultRowHeight="16.5" x14ac:dyDescent="0.3"/>
  <cols>
    <col min="1" max="1" width="35" style="1" customWidth="1"/>
    <col min="2" max="2" width="29.85546875" style="1" customWidth="1"/>
    <col min="3" max="3" width="31.85546875" style="1" customWidth="1"/>
    <col min="4" max="4" width="24.28515625" style="1" customWidth="1"/>
    <col min="5" max="5" width="18.42578125" style="1" customWidth="1"/>
    <col min="6" max="6" width="20.5703125" style="1" customWidth="1"/>
    <col min="7" max="7" width="18.140625" style="1" customWidth="1"/>
    <col min="8" max="16384" width="9.140625" style="1"/>
  </cols>
  <sheetData>
    <row r="1" spans="1:11" x14ac:dyDescent="0.3">
      <c r="A1" s="5" t="s">
        <v>10</v>
      </c>
      <c r="F1" s="2"/>
      <c r="G1" s="2" t="s">
        <v>6</v>
      </c>
    </row>
    <row r="3" spans="1:11" ht="75" customHeight="1" x14ac:dyDescent="0.3">
      <c r="A3" s="50" t="s">
        <v>15</v>
      </c>
      <c r="B3" s="50"/>
      <c r="C3" s="50"/>
      <c r="D3" s="50"/>
      <c r="E3" s="50"/>
      <c r="F3" s="50"/>
      <c r="G3" s="50"/>
    </row>
    <row r="4" spans="1:11" ht="18.75" thickBot="1" x14ac:dyDescent="0.35">
      <c r="A4" s="20" t="s">
        <v>8</v>
      </c>
      <c r="B4" s="6"/>
      <c r="C4" s="6"/>
      <c r="D4" s="6"/>
      <c r="E4" s="6"/>
      <c r="F4" s="6"/>
    </row>
    <row r="5" spans="1:11" ht="50.25" customHeight="1" x14ac:dyDescent="0.3">
      <c r="A5" s="17" t="s">
        <v>0</v>
      </c>
      <c r="B5" s="18" t="s">
        <v>2</v>
      </c>
      <c r="C5" s="18" t="s">
        <v>3</v>
      </c>
      <c r="D5" s="18" t="s">
        <v>4</v>
      </c>
      <c r="E5" s="18" t="s">
        <v>9</v>
      </c>
      <c r="F5" s="19" t="s">
        <v>5</v>
      </c>
    </row>
    <row r="6" spans="1:11" ht="29.25" customHeight="1" thickBot="1" x14ac:dyDescent="0.35">
      <c r="A6" s="11" t="s">
        <v>13</v>
      </c>
      <c r="B6" s="12" t="s">
        <v>11</v>
      </c>
      <c r="C6" s="13" t="s">
        <v>12</v>
      </c>
      <c r="D6" s="21">
        <f>'[2]ор (бух)'!$L$153/1000</f>
        <v>4.4194999999999998E-2</v>
      </c>
      <c r="E6" s="14">
        <f>'[2]ор (бух)'!$L$177</f>
        <v>8050</v>
      </c>
      <c r="F6" s="15">
        <f t="shared" ref="F6" si="0">D6*E6/1000</f>
        <v>0.35576975</v>
      </c>
    </row>
    <row r="7" spans="1:11" ht="30" customHeight="1" x14ac:dyDescent="0.3">
      <c r="E7" s="16"/>
      <c r="F7" s="3"/>
      <c r="G7" s="3"/>
    </row>
    <row r="8" spans="1:11" x14ac:dyDescent="0.3">
      <c r="A8" s="1" t="s">
        <v>1</v>
      </c>
      <c r="B8" s="1" t="s">
        <v>7</v>
      </c>
    </row>
    <row r="9" spans="1:11" x14ac:dyDescent="0.3">
      <c r="I9" s="3"/>
      <c r="K9" s="3"/>
    </row>
    <row r="10" spans="1:11" x14ac:dyDescent="0.3">
      <c r="I10" s="3"/>
      <c r="K10" s="3"/>
    </row>
  </sheetData>
  <mergeCells count="1">
    <mergeCell ref="A3:G3"/>
  </mergeCells>
  <pageMargins left="0.7" right="0.7" top="0.75" bottom="0.75" header="0.3" footer="0.3"/>
  <pageSetup paperSize="9" scale="4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view="pageBreakPreview" zoomScale="80" zoomScaleNormal="85" zoomScaleSheetLayoutView="80" workbookViewId="0">
      <selection activeCell="A4" sqref="A4"/>
    </sheetView>
  </sheetViews>
  <sheetFormatPr defaultRowHeight="16.5" x14ac:dyDescent="0.3"/>
  <cols>
    <col min="1" max="1" width="35" style="1" customWidth="1"/>
    <col min="2" max="2" width="30.85546875" style="1" customWidth="1"/>
    <col min="3" max="3" width="31.85546875" style="1" customWidth="1"/>
    <col min="4" max="4" width="24.28515625" style="1" customWidth="1"/>
    <col min="5" max="5" width="18.42578125" style="1" customWidth="1"/>
    <col min="6" max="6" width="20.5703125" style="1" customWidth="1"/>
    <col min="7" max="7" width="18.140625" style="1" customWidth="1"/>
    <col min="8" max="16384" width="9.140625" style="1"/>
  </cols>
  <sheetData>
    <row r="1" spans="1:11" x14ac:dyDescent="0.3">
      <c r="A1" s="5" t="s">
        <v>10</v>
      </c>
      <c r="F1" s="2"/>
      <c r="G1" s="2" t="s">
        <v>6</v>
      </c>
    </row>
    <row r="3" spans="1:11" ht="75" customHeight="1" x14ac:dyDescent="0.3">
      <c r="A3" s="50" t="s">
        <v>16</v>
      </c>
      <c r="B3" s="50"/>
      <c r="C3" s="50"/>
      <c r="D3" s="50"/>
      <c r="E3" s="50"/>
      <c r="F3" s="50"/>
      <c r="G3" s="50"/>
    </row>
    <row r="4" spans="1:11" ht="18.75" thickBot="1" x14ac:dyDescent="0.35">
      <c r="A4" s="20" t="s">
        <v>8</v>
      </c>
      <c r="B4" s="6"/>
      <c r="C4" s="6"/>
      <c r="D4" s="6"/>
      <c r="E4" s="6"/>
      <c r="F4" s="6"/>
    </row>
    <row r="5" spans="1:11" ht="50.25" customHeight="1" x14ac:dyDescent="0.3">
      <c r="A5" s="17" t="s">
        <v>0</v>
      </c>
      <c r="B5" s="18" t="s">
        <v>2</v>
      </c>
      <c r="C5" s="18" t="s">
        <v>3</v>
      </c>
      <c r="D5" s="18" t="s">
        <v>4</v>
      </c>
      <c r="E5" s="18" t="s">
        <v>9</v>
      </c>
      <c r="F5" s="19" t="s">
        <v>5</v>
      </c>
    </row>
    <row r="6" spans="1:11" ht="29.25" customHeight="1" thickBot="1" x14ac:dyDescent="0.35">
      <c r="A6" s="11" t="s">
        <v>13</v>
      </c>
      <c r="B6" s="12" t="s">
        <v>11</v>
      </c>
      <c r="C6" s="13" t="s">
        <v>12</v>
      </c>
      <c r="D6" s="21">
        <f>'[2]ор (бух)'!$M$153/1000</f>
        <v>2.6057E-2</v>
      </c>
      <c r="E6" s="14">
        <f>'[2]ор (бух)'!$M$177</f>
        <v>8050</v>
      </c>
      <c r="F6" s="15">
        <f t="shared" ref="F6" si="0">D6*E6/1000</f>
        <v>0.20975885</v>
      </c>
    </row>
    <row r="7" spans="1:11" ht="30" customHeight="1" x14ac:dyDescent="0.3">
      <c r="E7" s="16"/>
      <c r="F7" s="3"/>
      <c r="G7" s="3"/>
    </row>
    <row r="8" spans="1:11" x14ac:dyDescent="0.3">
      <c r="A8" s="1" t="s">
        <v>1</v>
      </c>
      <c r="B8" s="1" t="s">
        <v>7</v>
      </c>
    </row>
    <row r="9" spans="1:11" x14ac:dyDescent="0.3">
      <c r="I9" s="3"/>
      <c r="K9" s="3"/>
    </row>
    <row r="10" spans="1:11" x14ac:dyDescent="0.3">
      <c r="I10" s="3"/>
      <c r="K10" s="3"/>
    </row>
  </sheetData>
  <mergeCells count="1">
    <mergeCell ref="A3:G3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январь  2026</vt:lpstr>
      <vt:lpstr>Февраль  2026</vt:lpstr>
      <vt:lpstr>Март 2026</vt:lpstr>
      <vt:lpstr>Аппрель 2026</vt:lpstr>
      <vt:lpstr>Май  2026</vt:lpstr>
      <vt:lpstr>Июнь  2026</vt:lpstr>
      <vt:lpstr>июнь 2015</vt:lpstr>
      <vt:lpstr>июль 2015</vt:lpstr>
      <vt:lpstr>август 2015</vt:lpstr>
      <vt:lpstr>сентябрь 2015</vt:lpstr>
      <vt:lpstr>октябрь 2015</vt:lpstr>
      <vt:lpstr>ноябрь 2015</vt:lpstr>
      <vt:lpstr>декабрь 2015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Рогалёва Н.В.</dc:creator>
  <cp:lastModifiedBy>Черепашкина Наталья Юрьевна</cp:lastModifiedBy>
  <cp:lastPrinted>2023-07-07T10:24:18Z</cp:lastPrinted>
  <dcterms:created xsi:type="dcterms:W3CDTF">2015-04-01T08:30:50Z</dcterms:created>
  <dcterms:modified xsi:type="dcterms:W3CDTF">2026-07-20T06:26:16Z</dcterms:modified>
</cp:coreProperties>
</file>